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Договор №4" sheetId="1" r:id="rId1"/>
    <sheet name="Договор №3" sheetId="2" r:id="rId2"/>
    <sheet name="Договор №5" sheetId="4" r:id="rId3"/>
    <sheet name="Договоро с УК СтойКом" sheetId="5" r:id="rId4"/>
    <sheet name="Иные " sheetId="6" r:id="rId5"/>
  </sheets>
  <calcPr calcId="145621"/>
</workbook>
</file>

<file path=xl/calcChain.xml><?xml version="1.0" encoding="utf-8"?>
<calcChain xmlns="http://schemas.openxmlformats.org/spreadsheetml/2006/main">
  <c r="D33" i="4" l="1"/>
  <c r="D39" i="4"/>
  <c r="D38" i="4"/>
  <c r="D37" i="4"/>
  <c r="D36" i="4"/>
  <c r="D9" i="4"/>
  <c r="D23" i="2"/>
  <c r="D21" i="2"/>
  <c r="D8" i="2"/>
  <c r="D9" i="2"/>
  <c r="D7" i="2"/>
  <c r="D4" i="2"/>
  <c r="D23" i="1" l="1"/>
  <c r="D9" i="1"/>
  <c r="D14" i="1"/>
  <c r="D17" i="1"/>
  <c r="D10" i="5"/>
  <c r="D8" i="5"/>
  <c r="D7" i="5"/>
  <c r="D6" i="5"/>
  <c r="D5" i="6" l="1"/>
  <c r="D11" i="6"/>
  <c r="D12" i="6"/>
  <c r="D11" i="5"/>
  <c r="D9" i="6"/>
  <c r="D2" i="6"/>
  <c r="D53" i="4"/>
  <c r="D25" i="2"/>
  <c r="D12" i="4"/>
  <c r="D13" i="6" l="1"/>
</calcChain>
</file>

<file path=xl/sharedStrings.xml><?xml version="1.0" encoding="utf-8"?>
<sst xmlns="http://schemas.openxmlformats.org/spreadsheetml/2006/main" count="249" uniqueCount="194">
  <si>
    <t>ФИО Должника</t>
  </si>
  <si>
    <t>Сумма долга</t>
  </si>
  <si>
    <t>Основание возникновения</t>
  </si>
  <si>
    <t>Алиев Сергей Викторович</t>
  </si>
  <si>
    <t>Алиев Сергей Викторович, Алиева Галина Щербатова</t>
  </si>
  <si>
    <t>Кобзева Елена Юрьевна , Кобзев Александр Сергеевич</t>
  </si>
  <si>
    <t>ИЛ ФС №007846225 Дело № 2-484/2015 от 12.08.2015г. Солидарно Ком. Пл.</t>
  </si>
  <si>
    <t>ИЛ ФС №  007835792 Дело №2-683/2015 от 19.10.2015 Солидарно Ком.пл.</t>
  </si>
  <si>
    <t>ИЛ ФС №  007835793 Дело №2-683/2015 от 19.10.2015 Солидарно Коп.пл.</t>
  </si>
  <si>
    <t>Созонова Лариса Николаевна, Созонов Алексей Анатольевич, Созонов Александр Алексеевич</t>
  </si>
  <si>
    <t>ИЛ ФС № 007884515 Дело № 2-588/2015 от 24.08.2015 Солидарно ком. Платежи</t>
  </si>
  <si>
    <t>Гурьянова Оксана Александровна</t>
  </si>
  <si>
    <t>Хвостенко Юлия Александровна и Зименков Николай Александрович</t>
  </si>
  <si>
    <t xml:space="preserve"> </t>
  </si>
  <si>
    <t>Мурзакомалова Динара Хусаиновича</t>
  </si>
  <si>
    <t xml:space="preserve">Сумма задолженности </t>
  </si>
  <si>
    <t>Основание возникновения задолженности</t>
  </si>
  <si>
    <t>Краева Валентина Владимировна, Степанова Наталья Сергеевна, Букал Мария Сергеевна</t>
  </si>
  <si>
    <t>Швыркова Юлия Геннадьевна, Швырков Алексей Геннадьевич</t>
  </si>
  <si>
    <t>ИЛ № ВС 030265586 Дело № 2-551/2013 от 09.12.2013 солидарно ком. Пл.</t>
  </si>
  <si>
    <t xml:space="preserve">Фокин Александр Сергеевич </t>
  </si>
  <si>
    <t>ИЛ № ВС058769826 дело №2-558/2014 от 06.11.2014 ком. Пл.</t>
  </si>
  <si>
    <t>ИЛ № ВС058769825 дело №2-558/2014 от 06.11.2014 ком. Пл.</t>
  </si>
  <si>
    <t>Лебедева Анастасия Михайловна</t>
  </si>
  <si>
    <t>Фокина Анастасия Сергеевна</t>
  </si>
  <si>
    <t xml:space="preserve">ИЛ  ВС№ 058769824 дело №2-558/2014 от 06.11.2014 ком. Пл. </t>
  </si>
  <si>
    <t>Фокина Дарья Сергеевна, Фокин Александр Сергеевич, Фокина Сергей Сергеевич</t>
  </si>
  <si>
    <t>Фокина Дарья Сергеевна, Фокин Александр Сергеевич, Фокина Сергей Сергеевич, Фокина Дмитрия Сергеевича,  Фокина Анастасия Сергеевна</t>
  </si>
  <si>
    <t>Фокина Дарья Сергеевна, Фокин Александр Сергеевич, Фокина Сергей Сергеевич, Фокина Дмитрия Сергеевича</t>
  </si>
  <si>
    <t>Сумма задорлженности</t>
  </si>
  <si>
    <t>Ежов Виктор Васильевич. Ежов Александр Викторович, Щербо Ирина Александровна</t>
  </si>
  <si>
    <t>Галат Галина Николаевна, Галат Андрей Михайлович, Галат Иван Мизхайлович</t>
  </si>
  <si>
    <t>Прядун Лариса Васильевна, Ефременко (Прядун) Юлия Александровна, Прядун Антон Александрович, Прядун Евгений Александрович</t>
  </si>
  <si>
    <t xml:space="preserve">Смирнова Татьяна Алексеевна, Смирнов Владислав Александрович, Устинов Вячеслав Алексеевич </t>
  </si>
  <si>
    <t>Швецов Алексей Леонидович, Швецов Степан Алексеевич, Богояркова Елена Викторовна</t>
  </si>
  <si>
    <t>Клочкова Лариса Юрьевна</t>
  </si>
  <si>
    <t>Ковалев Павел Владимирович</t>
  </si>
  <si>
    <t>Ковалева Алена Владимировна, Ковалев Павел Владимирович, Телешун Татьяна Владимировна</t>
  </si>
  <si>
    <t>Бабич Лидия Александровна</t>
  </si>
  <si>
    <t>Киреев Сергей Алексеевич, Киреева Инна Алевтиновна</t>
  </si>
  <si>
    <t>Елизаров Федор Владимирович,Елизарова (Пасикова) Лидия Викторовна, Новосеов Роман Андреевич, Новоселов Владимир Андреевич</t>
  </si>
  <si>
    <t>Ковалева Юлия Васильевна, Ковалева Наталья Васильевна</t>
  </si>
  <si>
    <t>Зайдуйкова Ольга Владимировна, Фокин Андрей Евгеньевич</t>
  </si>
  <si>
    <t>Рукасуева Наталья Петровна</t>
  </si>
  <si>
    <t xml:space="preserve">Зейферт Елена Николаевна </t>
  </si>
  <si>
    <t>Соседов Владимир Александрович, Соседова Наталья Васильевна</t>
  </si>
  <si>
    <t xml:space="preserve">Соседова Наталья, Ступина Юлия Александровна </t>
  </si>
  <si>
    <t>Рубченя Вероника Геннадьевна , Даниелян Гайка Эдикович</t>
  </si>
  <si>
    <t>Котлова Татьяна Александровна, Котлов Юрий Сергеевич, Никифорова Алена Сергеевна, Никифорова Полина Сергеевна</t>
  </si>
  <si>
    <t>Ступина Юлия Александровна</t>
  </si>
  <si>
    <t xml:space="preserve">Даниелян Марина Валерьевна, Даниелян Гайка Эдикович </t>
  </si>
  <si>
    <t xml:space="preserve">Днепровская Анна Анатольевна </t>
  </si>
  <si>
    <t xml:space="preserve">Ивкин Олег Викторович, Ивкина Олеся Владимировна </t>
  </si>
  <si>
    <t>Чекель Татьяна Евгеньевна, Ложкина Анастасия Сергеевна</t>
  </si>
  <si>
    <t>Спирина Татьяна Алексндровна, Головко Александр Александрович, Головко Ольга Александровна</t>
  </si>
  <si>
    <t>Барышникова Галина Николаевна</t>
  </si>
  <si>
    <t xml:space="preserve">Волошин Сергей Михайлович </t>
  </si>
  <si>
    <t>Дацкова Оксана Евгеньевна</t>
  </si>
  <si>
    <t>ФИО должника</t>
  </si>
  <si>
    <t>Основание влзникновения задолженности</t>
  </si>
  <si>
    <t>Волконская Оксана Михайловна</t>
  </si>
  <si>
    <t>Табакаева Светлана Юрьевна</t>
  </si>
  <si>
    <t xml:space="preserve">Братухина Анна Викторорова </t>
  </si>
  <si>
    <t xml:space="preserve">Ерохина Ольга Николаевна </t>
  </si>
  <si>
    <t>ИЛ  ВС №030265732 дело № 2-123/2014 от 12.02.2014 взыскать солидарно коп. пл.</t>
  </si>
  <si>
    <t>Ванзенко Оксана Леонидовна</t>
  </si>
  <si>
    <t>Сумма задолженности</t>
  </si>
  <si>
    <t>Бабаян Армина Коляевна</t>
  </si>
  <si>
    <t>Семирякова Юлия Сергеевна, Семирякова Елена Сергеевна</t>
  </si>
  <si>
    <t xml:space="preserve">Семирякова Юлия Сергеевна, Семирякова Елена Сергеевна, </t>
  </si>
  <si>
    <t>Степанова Ирина Игоревна, Степанов Виталий Никитич, Харитонова Татьяна Викторовна</t>
  </si>
  <si>
    <t>Коваль Виктория Анатольевна</t>
  </si>
  <si>
    <t>Клименко Анастасия Вячеславовна</t>
  </si>
  <si>
    <t>Клименко Анастасия Вячеславовна, Клименко Денис Анатольевич, Гусев Геннадий Вячеславович</t>
  </si>
  <si>
    <t>Клименко Анастасия Вячеславовна, Клименко Денис Анатольевич</t>
  </si>
  <si>
    <t>Киселева ( Рулева ) Юлия Андреевна, Рулева Полина Андреевна, Рулева Инна Николаевна</t>
  </si>
  <si>
    <t>Кулинина Татьяна Ивановна, Миллер Павел Александрович</t>
  </si>
  <si>
    <t>Донская Инна Васильевна</t>
  </si>
  <si>
    <t>Жестикова Елена Рахимуловна</t>
  </si>
  <si>
    <t>Фадеева Анна Владимировна, Яурова Тамара Владимировна, Яурова Дарья Владимировна, Фадее Евгений Григорьевич</t>
  </si>
  <si>
    <t>ИЛ  ВС№ 058769817 дело №2-558/2014 от 06.11.2014 ком. Пл. с каждого по 31209,29</t>
  </si>
  <si>
    <t>ИЛ  ВС№ 058769815 дело №2-558/2014 от 06.11.2014 ком. Пл. с каждого по 31209,29</t>
  </si>
  <si>
    <t>ИЛ  ВС№ 058769820 дело №2-558/2014 от 06.11.2014 ком. Пл. с каждого по 5771,93</t>
  </si>
  <si>
    <t>ИЛ  ВС№ 058769816 дело №2-558/2014 от 06.11.2014 ком. Пл.  с каждого 31209,29</t>
  </si>
  <si>
    <t>ИЛ  ВС№ 058769814 дело №2-558/2014 от 06.11.2014 ком. Пл. с каждого 31209,29</t>
  </si>
  <si>
    <t>ИЛ  ВС№ 058769819 дело №2-558/2014 от 06.11.2014 ком. Пл. с каждого по 5771,93</t>
  </si>
  <si>
    <t>ИЛ  ВС№ 058769811 дело №2-558/2014 от 06.11.2014 ком. Пл.  с каждого по 2607,28</t>
  </si>
  <si>
    <t>ИЛ  ВС№ 058769810 дело №2-558/2014 от 06.11.2014 ком. Пл.  с каждого по 2607,28</t>
  </si>
  <si>
    <t>ИЛ  ВС№ 058769812 дело №2-558/2014 от 06.11.2014 ком. Пл.  с каждого по 2607,28</t>
  </si>
  <si>
    <t>ИЛ ФС № 007924789 Дело №2-596/2015 от 17.12.2015 ком. Пл. солидарно</t>
  </si>
  <si>
    <t>ИЛ ФС №007924805 дело №2-686/2015 от 28.12.2015солидарно</t>
  </si>
  <si>
    <t>ИЛ ФС №007924806 дело №2-686/2015 от 28.12.2015 солидарно</t>
  </si>
  <si>
    <t>ИЛ ФС №007924804 дело №2-686/2015 от 28.12.2015солидарно</t>
  </si>
  <si>
    <t>Судебный приказ от 19.12.2016 Дело №2-1845/17/2016 ком. Пл., пошлина747,88 пошлина  (удержано 1429,76)</t>
  </si>
  <si>
    <t>ИЛ ФС№007924751 Дело №2-915/2015 от 24.12.2015 из них: 50103,33 ком.пл., 1630 пошлина</t>
  </si>
  <si>
    <t>ИЛ ФС№007924752 Дело № 2-915/2015 от 24.12.2015 ком.пл.солидарно</t>
  </si>
  <si>
    <t>ИЛ ФС№007835961 Дело №2-923/2015 от 02.12.2015 из них: 74755 ком.пл., а  также 244 пошлина</t>
  </si>
  <si>
    <t xml:space="preserve">ИЛ ВС№055498190 от 21.05.2014 №2-252/2014           из них 46855,25 ком пл. 3814,97 неустойка, 1720,11 пошлина </t>
  </si>
  <si>
    <r>
      <t xml:space="preserve">ИЛ ФС №000674599 дело №2-40/2014 от 04.02.2014 Мировое соглашение. </t>
    </r>
    <r>
      <rPr>
        <b/>
        <sz val="12"/>
        <color theme="1"/>
        <rFont val="Times New Roman"/>
        <family val="1"/>
        <charset val="204"/>
      </rPr>
      <t xml:space="preserve">Ком. Пл.из них:          </t>
    </r>
    <r>
      <rPr>
        <sz val="12"/>
        <color theme="1"/>
        <rFont val="Times New Roman"/>
        <family val="1"/>
        <charset val="204"/>
      </rPr>
      <t xml:space="preserve">                   3 436,06- Смирнов В.А.,    29 917,63 Смирнова Т.А., 29 917,63 Устинов В.А. </t>
    </r>
    <r>
      <rPr>
        <b/>
        <sz val="12"/>
        <color theme="1"/>
        <rFont val="Times New Roman"/>
        <family val="1"/>
        <charset val="204"/>
      </rPr>
      <t>пошлина 1840,50</t>
    </r>
    <r>
      <rPr>
        <sz val="12"/>
        <color theme="1"/>
        <rFont val="Times New Roman"/>
        <family val="1"/>
        <charset val="204"/>
      </rPr>
      <t xml:space="preserve">-        262,92- Смирнов В.А               788,79-Смирнова Т.А              788,79-Устинов В.А.            </t>
    </r>
    <r>
      <rPr>
        <b/>
        <sz val="12"/>
        <color theme="1"/>
        <rFont val="Times New Roman"/>
        <family val="1"/>
        <charset val="204"/>
      </rPr>
      <t xml:space="preserve">гос.пошлина </t>
    </r>
    <r>
      <rPr>
        <sz val="12"/>
        <color theme="1"/>
        <rFont val="Times New Roman"/>
        <family val="1"/>
        <charset val="204"/>
      </rPr>
      <t xml:space="preserve">                36,80-Смирнов В.А              110,42-Смирнова Т.А               110,42-Устинов В.А                    </t>
    </r>
    <r>
      <rPr>
        <b/>
        <sz val="12"/>
        <color theme="1"/>
        <rFont val="Times New Roman"/>
        <family val="1"/>
        <charset val="204"/>
      </rPr>
      <t>остаток долга 20816,84</t>
    </r>
  </si>
  <si>
    <t>Судебный приказ от 30.09.2016 года Дело №2-1479/17/2016 ком. Пл. ,  солидарно и 189,80 с каждого( остаток 13354,50)</t>
  </si>
  <si>
    <r>
      <t xml:space="preserve">ИЛ ВС №055498123 Дело №2-197/2014 от 19.06.2014 1412,92 пошлина с каждого пошлина                  </t>
    </r>
    <r>
      <rPr>
        <b/>
        <sz val="12"/>
        <color theme="1"/>
        <rFont val="Times New Roman"/>
        <family val="1"/>
        <charset val="204"/>
      </rPr>
      <t>взыскано 64,47 р.</t>
    </r>
  </si>
  <si>
    <t>Судебный приказ от 30.09.2016 №2-1483/17/2016 ком. Платежи60869,98, пошлина1013,05</t>
  </si>
  <si>
    <t xml:space="preserve">Судебный приказ от 14.09.2018 Дело №2-2053/14/2018.              2842,10 электроэнергия, 200 пошлина, </t>
  </si>
  <si>
    <t>ИЛ ФС №007846240 дело №2-592/2015 от 24.08.2015 1305- пошлина с каждого</t>
  </si>
  <si>
    <t>ИЛ ФС№ 007846155 Дело №2-480/2015 от 28.07.2015 гос. Пошлина.с Ежова Виктора Васильевича и Ежова Александра Викторовича по 1082,67 и Щербо И.А 1082,66(остаток 1079,49)</t>
  </si>
  <si>
    <r>
      <t xml:space="preserve">ИЛ ФС №007846137 Дело №2-481/2015 от 28.07.2015 пошлина ,  с каждого по 772,25                                    </t>
    </r>
    <r>
      <rPr>
        <b/>
        <sz val="12"/>
        <color theme="1"/>
        <rFont val="Times New Roman"/>
        <family val="1"/>
        <charset val="204"/>
      </rPr>
      <t>( остаток задолженности 772,25)</t>
    </r>
  </si>
  <si>
    <r>
      <t xml:space="preserve">ИЛ ФС №007884668 Дело №2-612/2015 от 14.10.2015 с каждой                                </t>
    </r>
    <r>
      <rPr>
        <b/>
        <sz val="12"/>
        <color theme="1"/>
        <rFont val="Times New Roman"/>
        <family val="1"/>
        <charset val="204"/>
      </rPr>
      <t>( остаток задолженности 934)</t>
    </r>
  </si>
  <si>
    <t>Павлова Галина Ивановна, Павлов Сергей Павлович, Павлов Сергей Сергеевич, Новожила Евгения Сергеевна</t>
  </si>
  <si>
    <t>ИЛ ФС №002885289 Дело №2-411/2015 от 09.06.2015 479,25 пошлина с каждого</t>
  </si>
  <si>
    <t>ИЛ ФС №007924754 Дело №2-915/2015 от 24.12.2015 333 пошлина с каждого</t>
  </si>
  <si>
    <r>
      <t xml:space="preserve">ИЛ ФС №002953980 Дело №2-350/2015 от 24.06.2015 104471,95., из них: 101246,95 ком.пл., 3225 полина  </t>
    </r>
    <r>
      <rPr>
        <b/>
        <sz val="12"/>
        <color theme="1"/>
        <rFont val="Times New Roman"/>
        <family val="1"/>
        <charset val="204"/>
      </rPr>
      <t xml:space="preserve"> ( остаток долга 63607,20</t>
    </r>
    <r>
      <rPr>
        <sz val="12"/>
        <color theme="1"/>
        <rFont val="Times New Roman"/>
        <family val="1"/>
        <charset val="204"/>
      </rPr>
      <t xml:space="preserve">         </t>
    </r>
  </si>
  <si>
    <t>ИЛ ФС№007835983 Дело №2-918/2015 от 02.12.2015 56817,91 ком.пл., 1905 пошлина</t>
  </si>
  <si>
    <t>ИЛ ФС№007924813 Дело №2-990/2015 от 28.12.2015 пошлина с каждого 1207</t>
  </si>
  <si>
    <t xml:space="preserve">ИЛ ФС№007924811 Дело №2-990/2015 от 28.12.2015 солидарно </t>
  </si>
  <si>
    <t>ИЛ ФС№007884643 Дело № 2-545/2015 от 15.09.2015 ком.пл.солидарно</t>
  </si>
  <si>
    <t>ИЛ ФС№007884646 Дело №2-545/2015 от 15.09.2015 361,62- с Соседовой Н.В., 361,63- Ступиной Ю.А.пошлина</t>
  </si>
  <si>
    <t>ИЛ ФС№007884645 Дело №2-545/2015 от 15.09.2015 361,62- с Соседовой Н.В., 361,63- Ступиной Ю.А.пошлина</t>
  </si>
  <si>
    <t xml:space="preserve">ИЛ ФС №007846204 Дело №2-408/2015 от 06.08.2015 299352,42 из них 869,75 пошлина, 28482,67 ком.пл. слидарно </t>
  </si>
  <si>
    <t>ИЛ ФС№007846118 Дело №2-482/2015 от 06.07.2015 ком.пл.солидарно</t>
  </si>
  <si>
    <t>ИЛ ФС№007884665 Дело №2-612/2015 от 14.10.2015 ком.пл.солидарно</t>
  </si>
  <si>
    <t>ИЛ ФС№007884644 Дело №2-545/2015 от 15.09.2015 69361,72 из них: 97191,97 ком.пл., 2169,75 пошлина</t>
  </si>
  <si>
    <t>ИЛ ФС№007846151 Дело №2-480/2015 от 28.07.2015 ком.пл.солидарно</t>
  </si>
  <si>
    <r>
      <t xml:space="preserve">ИЛ ФС №007846205 Дело №2-408/2015 от 06.08.2018 88057,26 из них: 85448,01 ком.пл, 2609,25 пошлина </t>
    </r>
    <r>
      <rPr>
        <b/>
        <sz val="12"/>
        <color theme="1"/>
        <rFont val="Times New Roman"/>
        <family val="1"/>
        <charset val="204"/>
      </rPr>
      <t>солидарно</t>
    </r>
  </si>
  <si>
    <r>
      <t xml:space="preserve">ИЛ ФС №007846206 Дело №2-408/2015 от 06.08.2018 88057,26 из них: 85448,01 ком.пл, 2609,25 пошлина </t>
    </r>
    <r>
      <rPr>
        <b/>
        <sz val="12"/>
        <color theme="1"/>
        <rFont val="Times New Roman"/>
        <family val="1"/>
        <charset val="204"/>
      </rPr>
      <t>солидарно</t>
    </r>
  </si>
  <si>
    <t>ИЛ ФС№007846072 Дело №2-519/2015 от 28.07.2015 71718,87 из них: 69435,87 ком.пл, 2283,87 гос.пошлина                          ( взыскано 2854,18)</t>
  </si>
  <si>
    <t>ИЛ ФС №007846121 Дело №2-482/2015 от 06.07.2015 пошлина, с каждого по 571,75</t>
  </si>
  <si>
    <t>ИЛ ФС №007846117 Дело №2-482/2015 от 06.07.2015 ком. Пл.солидарно</t>
  </si>
  <si>
    <t>ИЛ ФС№007846062 Дело №429/2015 от 06.07.2015 ком.пл.солидарно</t>
  </si>
  <si>
    <t>ИЛ ФС№007846063 Дело №429/2015 от 06.07.2015 ком.пл.солидарно</t>
  </si>
  <si>
    <t>ИЛ ФС 007924807 Дело №2-686/2015 от 28.12.2015 2831 а именно: с Шевцова А.Л. И Боргояковой Е.В по 943,67, с Швецова С.А. 943,66</t>
  </si>
  <si>
    <r>
      <t xml:space="preserve">ИЛ ФС 007924809 Дело №2-686/2015 от 28.12.2015 2831 а именно: с Шевцова А.Л. И Боргояковой Е.В по 943,67, с Швецова С.А. 943,66. </t>
    </r>
    <r>
      <rPr>
        <b/>
        <sz val="12"/>
        <color theme="1"/>
        <rFont val="Times New Roman"/>
        <family val="1"/>
        <charset val="204"/>
      </rPr>
      <t>Удержано 680,06</t>
    </r>
  </si>
  <si>
    <r>
      <t xml:space="preserve">ИЛ ФС 007924808 Дело №2-686/2015 от 28.12.2015 2831 а именно: с Шевцова А.Л. И Боргояковой Е.В по 943,67, с Швецова С.А. 943,66 </t>
    </r>
    <r>
      <rPr>
        <b/>
        <sz val="12"/>
        <color theme="1"/>
        <rFont val="Times New Roman"/>
        <family val="1"/>
        <charset val="204"/>
      </rPr>
      <t>Удержано 21,27</t>
    </r>
  </si>
  <si>
    <t xml:space="preserve">ИЛ ФС №007846017 Дело №2-351/2015 от 24.06.2015 2380 с каждого пошлина </t>
  </si>
  <si>
    <t>ИЛ ФС №007846154 Дело №2-480/2015 от 28.07.20153248, а именно с Ежова В.В., Ежова А.В. По 1082,67 и с Щербо И.А. 1082,66</t>
  </si>
  <si>
    <t>ИЛ ФС №007924793 Дело №2-596/2015 от 17.12.2015 с Галат Г.Н. 581,34, с Галат А.М. и Галат И.М по 581,33пошлина</t>
  </si>
  <si>
    <t>ИЛ ФС №007924792 Дело №2-596/2015 от 17.12.2015 с Галат Г.Н. 581,34, с Галат А.М. и Галат И.М по 581,33пошлина</t>
  </si>
  <si>
    <t xml:space="preserve">ИЛ Ф № 007846064 Дело №2-429/2015 от 06.07.2015 1799,50 с каждого пошлина </t>
  </si>
  <si>
    <t xml:space="preserve">ИЛ Ф № 007846065 Дело №2-429/2015 от 06.07.2015 1799,50 с каждого пошлина </t>
  </si>
  <si>
    <t>ИЛ ФС №007846122 Дело №2-482/2015 от 06.07.2015 с каждого по 571,75пошлина( взыскано 0,34)</t>
  </si>
  <si>
    <t>Судебный приказ от 19.12.2016 №2-1835/17/2016 ком.пл..24140,92солидарно , 154,04 пошлина с каждого</t>
  </si>
  <si>
    <t xml:space="preserve">Судебный приказ  от 19.12.2016 Дело № 2-1835/17/2016 солидарно ком.пл.24140,92 пошлина-154,04 с каждого </t>
  </si>
  <si>
    <t xml:space="preserve">ИЛ  ВС №030265733 дело № 2-123/2014 от 12.02.2014 взыскать солидарно </t>
  </si>
  <si>
    <t>ИЛ  ВС №030265731 дело № 2-123/2014 от 12.02.2014 взыскать солидарно коп. пл.</t>
  </si>
  <si>
    <t>ИЛ ФС №007846156 от 23.06.2015 дело №2-465/2015 93964,14 ком. Пл.               Пошлина- 3019 пошлина</t>
  </si>
  <si>
    <t>ИЛ ВС №053576583 Дело № 2-122/2014 от 05.03.2014           177353,45- ком. Пл. ,    4747,07- пошлина</t>
  </si>
  <si>
    <t>ФС №007884685 от 12.10.2015 №2-613/2015 пошлина с каждой  по 1412,50</t>
  </si>
  <si>
    <t>ФС №007884682 от 12.10.2015 №2-613/2015 ком.пл. солидарно</t>
  </si>
  <si>
    <t>ФС №007884683 от 12.10.2015 №2-613/2015 ком.пл. солидарно</t>
  </si>
  <si>
    <t>ИЛ ВС №061597945 от 11.11.2015 дело № 2-1917/17/15                    24757,43 ком.пл.                      942,72 пошлина</t>
  </si>
  <si>
    <t>ИЛ ФС№007835803 от 29.10.2015 дело № 2-792/2015                                    98064,32   - ком. Пл. ,    3142 -пошлина</t>
  </si>
  <si>
    <t>ИЛ ФС №007884681 от 19.10.2015 дело №2-772/2015                                           42873,59-ком. Пл.                                  1307,63- пошлина</t>
  </si>
  <si>
    <t>ИЛ ФС № 007846223 от 12.08.2015г. Дело №2-473/2015                                    33962,03- ком. Пл.                                     1079,33-  пошлины</t>
  </si>
  <si>
    <t>ИЛ ФС №007835904 Дело №2-412/2015 от 19.11.2015  пошлина с каждого 370,26</t>
  </si>
  <si>
    <t>Ил ФС №007884744 Дело № 2-745/2015 от 30.10.2015 ком.пл.-101646,28 + гос. Пошлина 3233</t>
  </si>
  <si>
    <t>ИЛ ФС № 007884518 Дело № 2-588/2015 от 24.08.2015 пошлина с Созоновой Л.Н.-672,34                                 Созонов Александр Алексеевич  и Созонов Алексей Анатольевич по 672,33</t>
  </si>
  <si>
    <t>ИЛ ФС № 007884520 Дело № 2-588/2015 от 24.08.2015 пошлина с Созоновой Л.Н.-672,34                                 Созонов Александр Алексеевич  и Созонов Алексей Анатольевич по 672,33</t>
  </si>
  <si>
    <t>озонова Лариса Николаевна, Созонов Алексей Анатольевич, Созонов Александр Алексеевич</t>
  </si>
  <si>
    <t>ИЛ ФС №  007835795 Дело №2-683/2015 от 19.10.2015 гос. Пошлина с каждого по 1027,50</t>
  </si>
  <si>
    <t>ИЛ ФС №007846227 Дело № 2-484/2015 от 12.08.2015г. Гос. Пошлина с каждого по 1042,50</t>
  </si>
  <si>
    <t>ИЛ ФС №  007835794 Дело №2-683/2015 от 19.10.2015 гос. Пошлина с каждого по 1027,50</t>
  </si>
  <si>
    <t>ИЛ ФС №007846066 от 23.07.2015 дело №2-501/2015 ,                             из них : 99999,14 ком. Пл., 3199,97 пошлина</t>
  </si>
  <si>
    <t xml:space="preserve">Судебный приказ от 06.04.2017г. №2-393/17/201769376,88 ком.пл. 1140,65 гос.пошлина           </t>
  </si>
  <si>
    <t>Судебный приказ от  06.04.2017 №2-392/17/2017  72500 ,84 ком.пл., 1187,51 гос.пошлина</t>
  </si>
  <si>
    <t xml:space="preserve">Судебный приказ от 12.09.2016 №2-1347/17/2016                      62 553,09 ком. Пл., 1115 пошлина. </t>
  </si>
  <si>
    <t>ИЛ ФС №000674742 от30.01.201 Дело № 2-108/2015из них 94229,54    ко. Пл., 3026,68 пошлина</t>
  </si>
  <si>
    <t>ИЛ ФС № 015718053 от 06.07.2016 дело №2-630/2016                                656,75 с каждого гос.пошлина</t>
  </si>
  <si>
    <t>ИЛ ФС №007924824 от 15.12.2015 №2-608/2015   из них 52336,22 ком.пл., 1770 пошлина</t>
  </si>
  <si>
    <t>Ил ФС №007924823 от 29.12.2015 №2-687/2015 из них 52568,24 ком.пл., 1777 пошлина</t>
  </si>
  <si>
    <t xml:space="preserve">Судебный приказ от 19.12.2016 № 2-1836/17/2016                   25773,64 солидарно ком.пл, а также 243,30 госпошлина с каждого        </t>
  </si>
  <si>
    <t xml:space="preserve">Судебный приказ от 30.09.2016 №2-1487/17/2016                 Киселевой Ю.А. и Рулевой П.А.- по 13746,26 ком.пл. 308,26 пошлина с каждой ( всего 14054,52 с каждой),   а с Рулевой И.Н. 27492,51 ком.пл и 308,26 пошлина     ( всего 27800,77)                 </t>
  </si>
  <si>
    <t>ИЛ ФС №007924853 от 28.12.2015 Дело №2-988/2015                                а именно с Клименко А.В., Клименко Д.А.-871,34 пошлина с каждого, с Гусева Г.В. 871,32 пошлина</t>
  </si>
  <si>
    <t>ИЛ ФС №007924855 от 28.12.2015 Дело №2-988/2015 а именно с Клименко А.В., Клименко Д.А.-871,34 пошлина с каждого, с Гусева Г.В. 871,32 пошлина</t>
  </si>
  <si>
    <t>ИЛ ФС №007924851 от 28.12.2015 Дело № 2-988/2015                 солидарно ком.пл</t>
  </si>
  <si>
    <t>ИЛ ФС №007924849 от 28.12.2015г. Дело №2-988/2015 ком.пл.20117,34</t>
  </si>
  <si>
    <t>ИЛ ФС015718101 от 05.07.2016 Дело №2-590/2016                              из них: 160218,43 ком.пл, 4404 пошлина</t>
  </si>
  <si>
    <t>Судебный приказ от 19.12.2016 №2-1841/17/2016                        из них    18815,31 ком.пл. 315,56 гос.пошлина , а с Харитоновой Т.В. 18815,30 ком.пл, 315,57 пошлина.</t>
  </si>
  <si>
    <t>тс</t>
  </si>
  <si>
    <t>Судебный приказ от 22.08.2016г. №2-1100/17/2016С                        С Бурмистровой Д.А.-16 40,30 ком.пл, 419,07- гос.пошлина</t>
  </si>
  <si>
    <t xml:space="preserve">Судебный приказ от 22.08.2016г. №2-1100/17/2016С Волконской О.М.- 32806,60 ком.пл, 419,08- гос.пошлина . Всего 33225,68                                </t>
  </si>
  <si>
    <t>Бурмистровая Диана Александровна</t>
  </si>
  <si>
    <t xml:space="preserve">Волконская Оксана Михайловна, </t>
  </si>
  <si>
    <t xml:space="preserve">Судебный приказ от 22.08.2016г. №2-1100/17/2016С                           С Бурмистровой Д.А.-16 40,30 ком.пл, 419,07- гос.пошлина. Всего 16822,37      </t>
  </si>
  <si>
    <t xml:space="preserve">Судебный приказ от 22.08.2016г. №2-1100/17/2016С Волконской О.М.- 32806,60 ком.пл, 419,08- гос.пошлина . Всего 33225,68                                     </t>
  </si>
  <si>
    <t>Фокин Дмитрий Сергеевич</t>
  </si>
  <si>
    <t xml:space="preserve">ИЛ  ВС№ 058769822 дело №2-558/2014 от 06.11.2014 ком. </t>
  </si>
  <si>
    <t>Фокина Дарья Сергеевна</t>
  </si>
  <si>
    <t xml:space="preserve">Фокин Александр Сергеевич  </t>
  </si>
  <si>
    <t>Швецов Алексей Леонидович, Швецов Степан Алексеевич, Боргоякова Елена Викторовна</t>
  </si>
  <si>
    <t>Швецов Алексей Леонидович, Швецов Степан Алексеевич, Боргояркова Елена Викторовна</t>
  </si>
  <si>
    <t>Зайдукова Ольга Владимировна</t>
  </si>
  <si>
    <t>Зайдукова Ольга Владимировна, Фокин Андрей Евгеньевич</t>
  </si>
  <si>
    <t xml:space="preserve">ИЛ ФС №007884641 Дело №2-531/2015 от 08.09.2015 1782 , в том числе по 594 с каждого пошлина </t>
  </si>
  <si>
    <t>Приложение 3</t>
  </si>
  <si>
    <t>ПРИЛОЖЕНИЕ К ПОРЯДКУ ПРОДЖИ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</si>
</sst>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0" borderId="0" xfId="0" applyNumberFormat="1"/>
    <xf numFmtId="0" fontId="0" fillId="0" borderId="0" xfId="0" applyFill="1"/>
    <xf numFmtId="0" fontId="0" fillId="0" borderId="13" xfId="0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2" fontId="0" fillId="0" borderId="2" xfId="0" applyNumberForma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2" fontId="0" fillId="0" borderId="2" xfId="0" applyNumberFormat="1" applyFill="1" applyBorder="1" applyAlignment="1">
      <alignment horizontal="center" wrapText="1"/>
    </xf>
    <xf numFmtId="2" fontId="0" fillId="0" borderId="3" xfId="0" applyNumberFormat="1" applyFill="1" applyBorder="1" applyAlignment="1">
      <alignment horizontal="center" wrapText="1"/>
    </xf>
    <xf numFmtId="2" fontId="0" fillId="0" borderId="4" xfId="0" applyNumberForma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3" xfId="0" applyFill="1" applyBorder="1"/>
    <xf numFmtId="0" fontId="0" fillId="0" borderId="4" xfId="0" applyFill="1" applyBorder="1"/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2" fontId="2" fillId="0" borderId="6" xfId="0" applyNumberFormat="1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0" fillId="0" borderId="12" xfId="0" applyFill="1" applyBorder="1" applyAlignment="1">
      <alignment horizontal="center"/>
    </xf>
    <xf numFmtId="0" fontId="0" fillId="0" borderId="6" xfId="0" applyFont="1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 wrapText="1"/>
    </xf>
    <xf numFmtId="2" fontId="4" fillId="0" borderId="10" xfId="0" applyNumberFormat="1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2" fontId="4" fillId="0" borderId="6" xfId="0" applyNumberFormat="1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2" fontId="4" fillId="0" borderId="7" xfId="0" applyNumberFormat="1" applyFont="1" applyFill="1" applyBorder="1" applyAlignment="1">
      <alignment horizontal="center" wrapText="1"/>
    </xf>
    <xf numFmtId="2" fontId="4" fillId="0" borderId="8" xfId="0" applyNumberFormat="1" applyFont="1" applyFill="1" applyBorder="1" applyAlignment="1">
      <alignment horizontal="center" wrapText="1"/>
    </xf>
    <xf numFmtId="2" fontId="4" fillId="0" borderId="9" xfId="0" applyNumberFormat="1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2" fontId="0" fillId="0" borderId="0" xfId="0" applyNumberForma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2" fontId="0" fillId="0" borderId="1" xfId="0" applyNumberForma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M5" sqref="M5"/>
    </sheetView>
  </sheetViews>
  <sheetFormatPr defaultRowHeight="14.4" x14ac:dyDescent="0.3"/>
  <cols>
    <col min="3" max="3" width="11.33203125" customWidth="1"/>
    <col min="6" max="6" width="15.44140625" customWidth="1"/>
    <col min="9" max="9" width="16.6640625" customWidth="1"/>
  </cols>
  <sheetData>
    <row r="1" spans="1:12" ht="18" x14ac:dyDescent="0.35">
      <c r="A1" s="62" t="s">
        <v>193</v>
      </c>
      <c r="B1" s="62"/>
      <c r="C1" s="62"/>
      <c r="D1" s="62"/>
      <c r="E1" s="62"/>
      <c r="F1" s="62"/>
      <c r="G1" s="62"/>
      <c r="H1" s="62"/>
      <c r="I1" s="62"/>
    </row>
    <row r="3" spans="1:12" ht="15" thickBot="1" x14ac:dyDescent="0.35">
      <c r="G3" s="3" t="s">
        <v>192</v>
      </c>
      <c r="H3" s="3"/>
      <c r="I3" s="3"/>
    </row>
    <row r="4" spans="1:12" ht="15" thickBot="1" x14ac:dyDescent="0.35">
      <c r="A4" s="20" t="s">
        <v>0</v>
      </c>
      <c r="B4" s="21"/>
      <c r="C4" s="21"/>
      <c r="D4" s="22" t="s">
        <v>1</v>
      </c>
      <c r="E4" s="18"/>
      <c r="F4" s="19"/>
      <c r="G4" s="20" t="s">
        <v>2</v>
      </c>
      <c r="H4" s="21"/>
      <c r="I4" s="21"/>
      <c r="J4" s="6"/>
    </row>
    <row r="5" spans="1:12" ht="43.2" customHeight="1" thickBot="1" x14ac:dyDescent="0.35">
      <c r="A5" s="21" t="s">
        <v>3</v>
      </c>
      <c r="B5" s="21"/>
      <c r="C5" s="21"/>
      <c r="D5" s="10">
        <v>2085</v>
      </c>
      <c r="E5" s="11"/>
      <c r="F5" s="12"/>
      <c r="G5" s="7" t="s">
        <v>158</v>
      </c>
      <c r="H5" s="8"/>
      <c r="I5" s="9"/>
      <c r="J5" s="6"/>
    </row>
    <row r="6" spans="1:12" ht="42" customHeight="1" thickBot="1" x14ac:dyDescent="0.35">
      <c r="A6" s="7" t="s">
        <v>4</v>
      </c>
      <c r="B6" s="8"/>
      <c r="C6" s="9"/>
      <c r="D6" s="10">
        <v>51557.47</v>
      </c>
      <c r="E6" s="11"/>
      <c r="F6" s="12"/>
      <c r="G6" s="7" t="s">
        <v>6</v>
      </c>
      <c r="H6" s="8"/>
      <c r="I6" s="9"/>
      <c r="J6" s="6"/>
      <c r="L6" t="s">
        <v>13</v>
      </c>
    </row>
    <row r="7" spans="1:12" ht="39.6" customHeight="1" thickBot="1" x14ac:dyDescent="0.35">
      <c r="A7" s="7" t="s">
        <v>5</v>
      </c>
      <c r="B7" s="8"/>
      <c r="C7" s="9"/>
      <c r="D7" s="10">
        <v>61840.15</v>
      </c>
      <c r="E7" s="11"/>
      <c r="F7" s="12"/>
      <c r="G7" s="7" t="s">
        <v>7</v>
      </c>
      <c r="H7" s="8"/>
      <c r="I7" s="9"/>
      <c r="J7" s="6"/>
    </row>
    <row r="8" spans="1:12" ht="42" customHeight="1" thickBot="1" x14ac:dyDescent="0.35">
      <c r="A8" s="7" t="s">
        <v>5</v>
      </c>
      <c r="B8" s="8"/>
      <c r="C8" s="9"/>
      <c r="D8" s="10">
        <v>61840.15</v>
      </c>
      <c r="E8" s="11"/>
      <c r="F8" s="12"/>
      <c r="G8" s="7" t="s">
        <v>8</v>
      </c>
      <c r="H8" s="8"/>
      <c r="I8" s="9"/>
      <c r="J8" s="6"/>
    </row>
    <row r="9" spans="1:12" ht="41.4" customHeight="1" thickBot="1" x14ac:dyDescent="0.35">
      <c r="A9" s="7" t="s">
        <v>5</v>
      </c>
      <c r="B9" s="8"/>
      <c r="C9" s="9"/>
      <c r="D9" s="10">
        <f>1027.5*2</f>
        <v>2055</v>
      </c>
      <c r="E9" s="11"/>
      <c r="F9" s="12"/>
      <c r="G9" s="7" t="s">
        <v>157</v>
      </c>
      <c r="H9" s="8"/>
      <c r="I9" s="9"/>
      <c r="J9" s="6"/>
    </row>
    <row r="10" spans="1:12" ht="42" customHeight="1" thickBot="1" x14ac:dyDescent="0.35">
      <c r="A10" s="7" t="s">
        <v>5</v>
      </c>
      <c r="B10" s="8"/>
      <c r="C10" s="9"/>
      <c r="D10" s="10">
        <v>2055</v>
      </c>
      <c r="E10" s="11"/>
      <c r="F10" s="12"/>
      <c r="G10" s="7" t="s">
        <v>159</v>
      </c>
      <c r="H10" s="8"/>
      <c r="I10" s="9"/>
      <c r="J10" s="6"/>
    </row>
    <row r="11" spans="1:12" ht="84" customHeight="1" thickBot="1" x14ac:dyDescent="0.35">
      <c r="A11" s="7" t="s">
        <v>156</v>
      </c>
      <c r="B11" s="8"/>
      <c r="C11" s="9"/>
      <c r="D11" s="14">
        <v>2017</v>
      </c>
      <c r="E11" s="15"/>
      <c r="F11" s="16"/>
      <c r="G11" s="7" t="s">
        <v>155</v>
      </c>
      <c r="H11" s="8"/>
      <c r="I11" s="9"/>
      <c r="J11" s="6"/>
    </row>
    <row r="12" spans="1:12" ht="63.75" customHeight="1" thickBot="1" x14ac:dyDescent="0.35">
      <c r="A12" s="13" t="s">
        <v>9</v>
      </c>
      <c r="B12" s="13"/>
      <c r="C12" s="13"/>
      <c r="D12" s="14">
        <v>60580.98</v>
      </c>
      <c r="E12" s="15"/>
      <c r="F12" s="16"/>
      <c r="G12" s="13" t="s">
        <v>10</v>
      </c>
      <c r="H12" s="13"/>
      <c r="I12" s="13"/>
      <c r="J12" s="6"/>
    </row>
    <row r="13" spans="1:12" ht="91.2" customHeight="1" thickBot="1" x14ac:dyDescent="0.35">
      <c r="A13" s="13" t="s">
        <v>9</v>
      </c>
      <c r="B13" s="13"/>
      <c r="C13" s="13"/>
      <c r="D13" s="14">
        <v>2017</v>
      </c>
      <c r="E13" s="15"/>
      <c r="F13" s="16"/>
      <c r="G13" s="13" t="s">
        <v>154</v>
      </c>
      <c r="H13" s="13"/>
      <c r="I13" s="13"/>
      <c r="J13" s="6"/>
    </row>
    <row r="14" spans="1:12" ht="49.5" customHeight="1" thickBot="1" x14ac:dyDescent="0.35">
      <c r="A14" s="13" t="s">
        <v>11</v>
      </c>
      <c r="B14" s="13"/>
      <c r="C14" s="13"/>
      <c r="D14" s="14">
        <f>103655.82-1223.46</f>
        <v>102432.36</v>
      </c>
      <c r="E14" s="15"/>
      <c r="F14" s="16"/>
      <c r="G14" s="13" t="s">
        <v>153</v>
      </c>
      <c r="H14" s="13"/>
      <c r="I14" s="13"/>
      <c r="J14" s="6"/>
    </row>
    <row r="15" spans="1:12" ht="42" customHeight="1" thickBot="1" x14ac:dyDescent="0.35">
      <c r="A15" s="7" t="s">
        <v>12</v>
      </c>
      <c r="B15" s="8"/>
      <c r="C15" s="9"/>
      <c r="D15" s="10">
        <v>740.52</v>
      </c>
      <c r="E15" s="11"/>
      <c r="F15" s="12"/>
      <c r="G15" s="7" t="s">
        <v>152</v>
      </c>
      <c r="H15" s="8"/>
      <c r="I15" s="9"/>
      <c r="J15" s="6"/>
    </row>
    <row r="16" spans="1:12" ht="58.8" customHeight="1" thickBot="1" x14ac:dyDescent="0.35">
      <c r="A16" s="7" t="s">
        <v>14</v>
      </c>
      <c r="B16" s="8"/>
      <c r="C16" s="9"/>
      <c r="D16" s="17">
        <v>31532.26</v>
      </c>
      <c r="E16" s="18"/>
      <c r="F16" s="19"/>
      <c r="G16" s="7" t="s">
        <v>151</v>
      </c>
      <c r="H16" s="8"/>
      <c r="I16" s="9"/>
    </row>
    <row r="17" spans="1:9" ht="72" customHeight="1" thickBot="1" x14ac:dyDescent="0.35">
      <c r="A17" s="7" t="s">
        <v>55</v>
      </c>
      <c r="B17" s="8"/>
      <c r="C17" s="9"/>
      <c r="D17" s="17">
        <f>44182.22-77.1</f>
        <v>44105.120000000003</v>
      </c>
      <c r="E17" s="18"/>
      <c r="F17" s="19"/>
      <c r="G17" s="7" t="s">
        <v>150</v>
      </c>
      <c r="H17" s="8"/>
      <c r="I17" s="9"/>
    </row>
    <row r="18" spans="1:9" ht="57" customHeight="1" thickBot="1" x14ac:dyDescent="0.35">
      <c r="A18" s="21" t="s">
        <v>56</v>
      </c>
      <c r="B18" s="21"/>
      <c r="C18" s="21"/>
      <c r="D18" s="17">
        <v>101206.32</v>
      </c>
      <c r="E18" s="18"/>
      <c r="F18" s="19"/>
      <c r="G18" s="7" t="s">
        <v>149</v>
      </c>
      <c r="H18" s="27"/>
      <c r="I18" s="28"/>
    </row>
    <row r="19" spans="1:9" ht="63.6" customHeight="1" thickBot="1" x14ac:dyDescent="0.35">
      <c r="A19" s="23" t="s">
        <v>65</v>
      </c>
      <c r="B19" s="23"/>
      <c r="C19" s="23"/>
      <c r="D19" s="24">
        <v>25700.15</v>
      </c>
      <c r="E19" s="25"/>
      <c r="F19" s="26"/>
      <c r="G19" s="23" t="s">
        <v>148</v>
      </c>
      <c r="H19" s="23"/>
      <c r="I19" s="23"/>
    </row>
    <row r="20" spans="1:9" ht="35.4" customHeight="1" thickBot="1" x14ac:dyDescent="0.35">
      <c r="A20" s="13" t="s">
        <v>69</v>
      </c>
      <c r="B20" s="13"/>
      <c r="C20" s="13"/>
      <c r="D20" s="7">
        <v>87505.51</v>
      </c>
      <c r="E20" s="8"/>
      <c r="F20" s="9"/>
      <c r="G20" s="13" t="s">
        <v>147</v>
      </c>
      <c r="H20" s="13"/>
      <c r="I20" s="13"/>
    </row>
    <row r="21" spans="1:9" ht="30" customHeight="1" thickBot="1" x14ac:dyDescent="0.35">
      <c r="A21" s="13" t="s">
        <v>68</v>
      </c>
      <c r="B21" s="13"/>
      <c r="C21" s="13"/>
      <c r="D21" s="7">
        <v>87505.51</v>
      </c>
      <c r="E21" s="8"/>
      <c r="F21" s="9"/>
      <c r="G21" s="13" t="s">
        <v>146</v>
      </c>
      <c r="H21" s="13"/>
      <c r="I21" s="13"/>
    </row>
    <row r="22" spans="1:9" ht="43.8" customHeight="1" thickBot="1" x14ac:dyDescent="0.35">
      <c r="A22" s="13" t="s">
        <v>68</v>
      </c>
      <c r="B22" s="13"/>
      <c r="C22" s="13"/>
      <c r="D22" s="7">
        <v>2825</v>
      </c>
      <c r="E22" s="8"/>
      <c r="F22" s="9"/>
      <c r="G22" s="13" t="s">
        <v>145</v>
      </c>
      <c r="H22" s="13"/>
      <c r="I22" s="13"/>
    </row>
    <row r="23" spans="1:9" x14ac:dyDescent="0.3">
      <c r="A23" s="2"/>
      <c r="B23" s="2"/>
      <c r="C23" s="2"/>
      <c r="D23" s="4">
        <f>SUM(D5:F22)</f>
        <v>729600.50000000012</v>
      </c>
      <c r="E23" s="5"/>
      <c r="F23" s="5"/>
      <c r="G23" s="2"/>
      <c r="H23" s="2"/>
      <c r="I23" s="2"/>
    </row>
    <row r="27" spans="1:9" x14ac:dyDescent="0.3">
      <c r="C27" s="1"/>
    </row>
  </sheetData>
  <mergeCells count="61">
    <mergeCell ref="A1:I1"/>
    <mergeCell ref="A21:C21"/>
    <mergeCell ref="A22:C22"/>
    <mergeCell ref="D20:F20"/>
    <mergeCell ref="G20:I20"/>
    <mergeCell ref="G21:I21"/>
    <mergeCell ref="G22:I22"/>
    <mergeCell ref="D22:F22"/>
    <mergeCell ref="D21:F21"/>
    <mergeCell ref="A19:C19"/>
    <mergeCell ref="G19:I19"/>
    <mergeCell ref="D19:F19"/>
    <mergeCell ref="A20:C20"/>
    <mergeCell ref="A17:C17"/>
    <mergeCell ref="D17:F17"/>
    <mergeCell ref="G17:I17"/>
    <mergeCell ref="G18:I18"/>
    <mergeCell ref="D18:F18"/>
    <mergeCell ref="A18:C18"/>
    <mergeCell ref="A4:C4"/>
    <mergeCell ref="D4:F4"/>
    <mergeCell ref="G4:I4"/>
    <mergeCell ref="A5:C5"/>
    <mergeCell ref="D5:F5"/>
    <mergeCell ref="G5:I5"/>
    <mergeCell ref="A6:C6"/>
    <mergeCell ref="D6:F6"/>
    <mergeCell ref="G6:I6"/>
    <mergeCell ref="G7:I7"/>
    <mergeCell ref="D7:F7"/>
    <mergeCell ref="A7:C7"/>
    <mergeCell ref="D8:F8"/>
    <mergeCell ref="A9:C9"/>
    <mergeCell ref="A16:C16"/>
    <mergeCell ref="D16:F16"/>
    <mergeCell ref="G16:I16"/>
    <mergeCell ref="A11:C11"/>
    <mergeCell ref="A12:C12"/>
    <mergeCell ref="D12:F12"/>
    <mergeCell ref="G12:I12"/>
    <mergeCell ref="D9:F9"/>
    <mergeCell ref="G9:I9"/>
    <mergeCell ref="A10:C10"/>
    <mergeCell ref="D10:F10"/>
    <mergeCell ref="G10:I10"/>
    <mergeCell ref="G3:I3"/>
    <mergeCell ref="D23:F23"/>
    <mergeCell ref="J4:J15"/>
    <mergeCell ref="A15:C15"/>
    <mergeCell ref="D15:F15"/>
    <mergeCell ref="G15:I15"/>
    <mergeCell ref="A13:C13"/>
    <mergeCell ref="D13:F13"/>
    <mergeCell ref="G13:I13"/>
    <mergeCell ref="G14:I14"/>
    <mergeCell ref="D14:F14"/>
    <mergeCell ref="A14:C14"/>
    <mergeCell ref="G11:I11"/>
    <mergeCell ref="D11:F11"/>
    <mergeCell ref="A8:C8"/>
    <mergeCell ref="G8:I8"/>
  </mergeCells>
  <pageMargins left="0.7" right="0.7" top="0.75" bottom="0.75" header="0.3" footer="0.3"/>
  <pageSetup paperSize="9" scale="70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22" workbookViewId="0">
      <selection activeCell="A36" sqref="A36"/>
    </sheetView>
  </sheetViews>
  <sheetFormatPr defaultRowHeight="14.4" x14ac:dyDescent="0.3"/>
  <sheetData>
    <row r="1" spans="1:9" ht="36.75" customHeight="1" x14ac:dyDescent="0.3">
      <c r="A1" s="34" t="s">
        <v>0</v>
      </c>
      <c r="B1" s="35"/>
      <c r="C1" s="35"/>
      <c r="D1" s="34" t="s">
        <v>15</v>
      </c>
      <c r="E1" s="35"/>
      <c r="F1" s="35"/>
      <c r="G1" s="30" t="s">
        <v>16</v>
      </c>
      <c r="H1" s="36"/>
      <c r="I1" s="37"/>
    </row>
    <row r="2" spans="1:9" ht="68.400000000000006" customHeight="1" x14ac:dyDescent="0.3">
      <c r="A2" s="29" t="s">
        <v>17</v>
      </c>
      <c r="B2" s="29"/>
      <c r="C2" s="29"/>
      <c r="D2" s="29">
        <v>24294.959999999999</v>
      </c>
      <c r="E2" s="29"/>
      <c r="F2" s="29"/>
      <c r="G2" s="29" t="s">
        <v>140</v>
      </c>
      <c r="H2" s="29"/>
      <c r="I2" s="29"/>
    </row>
    <row r="3" spans="1:9" ht="69.599999999999994" customHeight="1" x14ac:dyDescent="0.3">
      <c r="A3" s="29" t="s">
        <v>17</v>
      </c>
      <c r="B3" s="29"/>
      <c r="C3" s="29"/>
      <c r="D3" s="29">
        <v>24603.040000000001</v>
      </c>
      <c r="E3" s="29"/>
      <c r="F3" s="29"/>
      <c r="G3" s="29" t="s">
        <v>140</v>
      </c>
      <c r="H3" s="29"/>
      <c r="I3" s="29"/>
    </row>
    <row r="4" spans="1:9" ht="53.4" customHeight="1" x14ac:dyDescent="0.3">
      <c r="A4" s="29" t="s">
        <v>17</v>
      </c>
      <c r="B4" s="29"/>
      <c r="C4" s="29"/>
      <c r="D4" s="29">
        <f>226514.93-663.51</f>
        <v>225851.41999999998</v>
      </c>
      <c r="E4" s="29"/>
      <c r="F4" s="29"/>
      <c r="G4" s="29" t="s">
        <v>141</v>
      </c>
      <c r="H4" s="29"/>
      <c r="I4" s="29"/>
    </row>
    <row r="5" spans="1:9" ht="43.5" customHeight="1" x14ac:dyDescent="0.3">
      <c r="A5" s="29" t="s">
        <v>18</v>
      </c>
      <c r="B5" s="29"/>
      <c r="C5" s="29"/>
      <c r="D5" s="29">
        <v>137989.38</v>
      </c>
      <c r="E5" s="29"/>
      <c r="F5" s="29"/>
      <c r="G5" s="29" t="s">
        <v>19</v>
      </c>
      <c r="H5" s="29"/>
      <c r="I5" s="29"/>
    </row>
    <row r="6" spans="1:9" ht="44.4" customHeight="1" x14ac:dyDescent="0.3">
      <c r="A6" s="29" t="s">
        <v>20</v>
      </c>
      <c r="B6" s="29"/>
      <c r="C6" s="29"/>
      <c r="D6" s="29">
        <v>24979.040000000001</v>
      </c>
      <c r="E6" s="29"/>
      <c r="F6" s="29"/>
      <c r="G6" s="29" t="s">
        <v>21</v>
      </c>
      <c r="H6" s="29"/>
      <c r="I6" s="29"/>
    </row>
    <row r="7" spans="1:9" ht="42.75" customHeight="1" x14ac:dyDescent="0.3">
      <c r="A7" s="29" t="s">
        <v>183</v>
      </c>
      <c r="B7" s="29"/>
      <c r="C7" s="29"/>
      <c r="D7" s="29">
        <f>20559.79-5.22</f>
        <v>20554.57</v>
      </c>
      <c r="E7" s="29"/>
      <c r="F7" s="29"/>
      <c r="G7" s="29" t="s">
        <v>22</v>
      </c>
      <c r="H7" s="29"/>
      <c r="I7" s="29"/>
    </row>
    <row r="8" spans="1:9" ht="33" customHeight="1" x14ac:dyDescent="0.3">
      <c r="A8" s="29" t="s">
        <v>185</v>
      </c>
      <c r="B8" s="29"/>
      <c r="C8" s="29"/>
      <c r="D8" s="33">
        <f>8147.39/2</f>
        <v>4073.6950000000002</v>
      </c>
      <c r="E8" s="33"/>
      <c r="F8" s="33"/>
      <c r="G8" s="29" t="s">
        <v>184</v>
      </c>
      <c r="H8" s="29"/>
      <c r="I8" s="29"/>
    </row>
    <row r="9" spans="1:9" ht="34.200000000000003" customHeight="1" x14ac:dyDescent="0.3">
      <c r="A9" s="29" t="s">
        <v>186</v>
      </c>
      <c r="B9" s="29"/>
      <c r="C9" s="29"/>
      <c r="D9" s="33">
        <f>8147.39/2</f>
        <v>4073.6950000000002</v>
      </c>
      <c r="E9" s="33"/>
      <c r="F9" s="33"/>
      <c r="G9" s="29" t="s">
        <v>184</v>
      </c>
      <c r="H9" s="29"/>
      <c r="I9" s="29"/>
    </row>
    <row r="10" spans="1:9" ht="84" customHeight="1" x14ac:dyDescent="0.3">
      <c r="A10" s="30" t="s">
        <v>27</v>
      </c>
      <c r="B10" s="31"/>
      <c r="C10" s="32"/>
      <c r="D10" s="30">
        <v>156046.45000000001</v>
      </c>
      <c r="E10" s="31"/>
      <c r="F10" s="32"/>
      <c r="G10" s="30" t="s">
        <v>80</v>
      </c>
      <c r="H10" s="31"/>
      <c r="I10" s="32"/>
    </row>
    <row r="11" spans="1:9" ht="75.599999999999994" customHeight="1" x14ac:dyDescent="0.3">
      <c r="A11" s="30" t="s">
        <v>27</v>
      </c>
      <c r="B11" s="31"/>
      <c r="C11" s="32"/>
      <c r="D11" s="30">
        <v>156046.45000000001</v>
      </c>
      <c r="E11" s="31"/>
      <c r="F11" s="32"/>
      <c r="G11" s="30" t="s">
        <v>81</v>
      </c>
      <c r="H11" s="31"/>
      <c r="I11" s="32"/>
    </row>
    <row r="12" spans="1:9" ht="43.2" customHeight="1" x14ac:dyDescent="0.3">
      <c r="A12" s="30" t="s">
        <v>24</v>
      </c>
      <c r="B12" s="31"/>
      <c r="C12" s="32"/>
      <c r="D12" s="30">
        <v>53302.71</v>
      </c>
      <c r="E12" s="31"/>
      <c r="F12" s="32"/>
      <c r="G12" s="30" t="s">
        <v>25</v>
      </c>
      <c r="H12" s="31"/>
      <c r="I12" s="32"/>
    </row>
    <row r="13" spans="1:9" ht="39.6" customHeight="1" x14ac:dyDescent="0.3">
      <c r="A13" s="30" t="s">
        <v>26</v>
      </c>
      <c r="B13" s="31"/>
      <c r="C13" s="32"/>
      <c r="D13" s="30">
        <v>17315.8</v>
      </c>
      <c r="E13" s="31"/>
      <c r="F13" s="32"/>
      <c r="G13" s="30" t="s">
        <v>82</v>
      </c>
      <c r="H13" s="31"/>
      <c r="I13" s="32"/>
    </row>
    <row r="14" spans="1:9" ht="69.599999999999994" customHeight="1" x14ac:dyDescent="0.3">
      <c r="A14" s="30" t="s">
        <v>27</v>
      </c>
      <c r="B14" s="31"/>
      <c r="C14" s="32"/>
      <c r="D14" s="30">
        <v>156046.45000000001</v>
      </c>
      <c r="E14" s="31"/>
      <c r="F14" s="32"/>
      <c r="G14" s="30" t="s">
        <v>83</v>
      </c>
      <c r="H14" s="31"/>
      <c r="I14" s="32"/>
    </row>
    <row r="15" spans="1:9" ht="79.8" customHeight="1" x14ac:dyDescent="0.3">
      <c r="A15" s="30" t="s">
        <v>27</v>
      </c>
      <c r="B15" s="31"/>
      <c r="C15" s="32"/>
      <c r="D15" s="30">
        <v>156046.45000000001</v>
      </c>
      <c r="E15" s="31"/>
      <c r="F15" s="32"/>
      <c r="G15" s="30" t="s">
        <v>84</v>
      </c>
      <c r="H15" s="31"/>
      <c r="I15" s="32"/>
    </row>
    <row r="16" spans="1:9" ht="47.4" customHeight="1" x14ac:dyDescent="0.3">
      <c r="A16" s="30" t="s">
        <v>26</v>
      </c>
      <c r="B16" s="31"/>
      <c r="C16" s="32"/>
      <c r="D16" s="30">
        <v>17315.8</v>
      </c>
      <c r="E16" s="31"/>
      <c r="F16" s="32"/>
      <c r="G16" s="30" t="s">
        <v>85</v>
      </c>
      <c r="H16" s="31"/>
      <c r="I16" s="32"/>
    </row>
    <row r="17" spans="1:9" ht="59.4" customHeight="1" x14ac:dyDescent="0.3">
      <c r="A17" s="30" t="s">
        <v>28</v>
      </c>
      <c r="B17" s="31"/>
      <c r="C17" s="32"/>
      <c r="D17" s="30">
        <v>10429.120000000001</v>
      </c>
      <c r="E17" s="31"/>
      <c r="F17" s="32"/>
      <c r="G17" s="30" t="s">
        <v>86</v>
      </c>
      <c r="H17" s="31"/>
      <c r="I17" s="32"/>
    </row>
    <row r="18" spans="1:9" ht="59.4" customHeight="1" x14ac:dyDescent="0.3">
      <c r="A18" s="30" t="s">
        <v>28</v>
      </c>
      <c r="B18" s="31"/>
      <c r="C18" s="32"/>
      <c r="D18" s="30">
        <v>10429.120000000001</v>
      </c>
      <c r="E18" s="31"/>
      <c r="F18" s="32"/>
      <c r="G18" s="30" t="s">
        <v>87</v>
      </c>
      <c r="H18" s="31"/>
      <c r="I18" s="32"/>
    </row>
    <row r="19" spans="1:9" ht="61.8" customHeight="1" x14ac:dyDescent="0.3">
      <c r="A19" s="30" t="s">
        <v>28</v>
      </c>
      <c r="B19" s="31"/>
      <c r="C19" s="32"/>
      <c r="D19" s="30">
        <v>10429.120000000001</v>
      </c>
      <c r="E19" s="31"/>
      <c r="F19" s="32"/>
      <c r="G19" s="30" t="s">
        <v>88</v>
      </c>
      <c r="H19" s="31"/>
      <c r="I19" s="32"/>
    </row>
    <row r="20" spans="1:9" ht="57" customHeight="1" x14ac:dyDescent="0.3">
      <c r="A20" s="29" t="s">
        <v>23</v>
      </c>
      <c r="B20" s="29"/>
      <c r="C20" s="29"/>
      <c r="D20" s="29">
        <v>182100.52</v>
      </c>
      <c r="E20" s="29"/>
      <c r="F20" s="29"/>
      <c r="G20" s="29" t="s">
        <v>144</v>
      </c>
      <c r="H20" s="29"/>
      <c r="I20" s="29"/>
    </row>
    <row r="21" spans="1:9" ht="61.5" customHeight="1" x14ac:dyDescent="0.3">
      <c r="A21" s="40" t="s">
        <v>57</v>
      </c>
      <c r="B21" s="40"/>
      <c r="C21" s="40"/>
      <c r="D21" s="40">
        <f>93964.14+3019-0.08</f>
        <v>96983.06</v>
      </c>
      <c r="E21" s="40"/>
      <c r="F21" s="40"/>
      <c r="G21" s="40" t="s">
        <v>143</v>
      </c>
      <c r="H21" s="40"/>
      <c r="I21" s="40"/>
    </row>
    <row r="22" spans="1:9" ht="59.25" customHeight="1" x14ac:dyDescent="0.3">
      <c r="A22" s="40" t="s">
        <v>17</v>
      </c>
      <c r="B22" s="40"/>
      <c r="C22" s="40"/>
      <c r="D22" s="40">
        <v>226514.93</v>
      </c>
      <c r="E22" s="40"/>
      <c r="F22" s="40"/>
      <c r="G22" s="40" t="s">
        <v>64</v>
      </c>
      <c r="H22" s="40"/>
      <c r="I22" s="40"/>
    </row>
    <row r="23" spans="1:9" ht="57" customHeight="1" x14ac:dyDescent="0.3">
      <c r="A23" s="39" t="s">
        <v>17</v>
      </c>
      <c r="B23" s="39"/>
      <c r="C23" s="39"/>
      <c r="D23" s="39">
        <f>24140+154.04*3</f>
        <v>24602.12</v>
      </c>
      <c r="E23" s="39"/>
      <c r="F23" s="39"/>
      <c r="G23" s="39" t="s">
        <v>139</v>
      </c>
      <c r="H23" s="39"/>
      <c r="I23" s="39"/>
    </row>
    <row r="24" spans="1:9" ht="62.4" customHeight="1" x14ac:dyDescent="0.3">
      <c r="A24" s="41" t="s">
        <v>17</v>
      </c>
      <c r="B24" s="36"/>
      <c r="C24" s="37"/>
      <c r="D24" s="41">
        <v>108020.04</v>
      </c>
      <c r="E24" s="36"/>
      <c r="F24" s="37"/>
      <c r="G24" s="41" t="s">
        <v>142</v>
      </c>
      <c r="H24" s="36"/>
      <c r="I24" s="37"/>
    </row>
    <row r="25" spans="1:9" x14ac:dyDescent="0.3">
      <c r="A25" s="2"/>
      <c r="B25" s="2"/>
      <c r="C25" s="2"/>
      <c r="D25" s="38">
        <f>SUM(D2:F24)</f>
        <v>1848047.9400000004</v>
      </c>
      <c r="E25" s="38"/>
      <c r="F25" s="38"/>
      <c r="G25" s="2"/>
      <c r="H25" s="2"/>
      <c r="I25" s="2"/>
    </row>
  </sheetData>
  <mergeCells count="73">
    <mergeCell ref="A9:C9"/>
    <mergeCell ref="D9:F9"/>
    <mergeCell ref="G9:I9"/>
    <mergeCell ref="D25:F25"/>
    <mergeCell ref="A23:C23"/>
    <mergeCell ref="D23:F23"/>
    <mergeCell ref="G23:I23"/>
    <mergeCell ref="A21:C21"/>
    <mergeCell ref="D21:F21"/>
    <mergeCell ref="A22:C22"/>
    <mergeCell ref="D22:F22"/>
    <mergeCell ref="G22:I22"/>
    <mergeCell ref="G21:I21"/>
    <mergeCell ref="A24:C24"/>
    <mergeCell ref="G24:I24"/>
    <mergeCell ref="D24:F24"/>
    <mergeCell ref="A1:C1"/>
    <mergeCell ref="D1:F1"/>
    <mergeCell ref="G1:I1"/>
    <mergeCell ref="A2:C2"/>
    <mergeCell ref="D2:F2"/>
    <mergeCell ref="G2:I2"/>
    <mergeCell ref="G3:I3"/>
    <mergeCell ref="D3:F3"/>
    <mergeCell ref="A3:C3"/>
    <mergeCell ref="A4:C4"/>
    <mergeCell ref="D4:F4"/>
    <mergeCell ref="G4:I4"/>
    <mergeCell ref="D15:F15"/>
    <mergeCell ref="D16:F16"/>
    <mergeCell ref="D19:F19"/>
    <mergeCell ref="D17:F17"/>
    <mergeCell ref="D18:F18"/>
    <mergeCell ref="D10:F10"/>
    <mergeCell ref="D11:F11"/>
    <mergeCell ref="D12:F12"/>
    <mergeCell ref="D13:F13"/>
    <mergeCell ref="D14:F14"/>
    <mergeCell ref="A5:C5"/>
    <mergeCell ref="A6:C6"/>
    <mergeCell ref="A7:C7"/>
    <mergeCell ref="A8:C8"/>
    <mergeCell ref="G20:I20"/>
    <mergeCell ref="G10:I10"/>
    <mergeCell ref="G11:I11"/>
    <mergeCell ref="G13:I13"/>
    <mergeCell ref="G14:I14"/>
    <mergeCell ref="G12:I12"/>
    <mergeCell ref="G15:I15"/>
    <mergeCell ref="G16:I16"/>
    <mergeCell ref="G19:I19"/>
    <mergeCell ref="G17:I17"/>
    <mergeCell ref="G18:I18"/>
    <mergeCell ref="D20:F20"/>
    <mergeCell ref="G5:I5"/>
    <mergeCell ref="G6:I6"/>
    <mergeCell ref="G7:I7"/>
    <mergeCell ref="G8:I8"/>
    <mergeCell ref="D5:F5"/>
    <mergeCell ref="D6:F6"/>
    <mergeCell ref="D7:F7"/>
    <mergeCell ref="D8:F8"/>
    <mergeCell ref="A20:C20"/>
    <mergeCell ref="A10:C10"/>
    <mergeCell ref="A11:C11"/>
    <mergeCell ref="A13:C13"/>
    <mergeCell ref="A14:C14"/>
    <mergeCell ref="A12:C12"/>
    <mergeCell ref="A15:C15"/>
    <mergeCell ref="A16:C16"/>
    <mergeCell ref="A19:C19"/>
    <mergeCell ref="A17:C17"/>
    <mergeCell ref="A18:C1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51" workbookViewId="0">
      <selection activeCell="A34" sqref="A34:XFD34"/>
    </sheetView>
  </sheetViews>
  <sheetFormatPr defaultRowHeight="14.4" x14ac:dyDescent="0.3"/>
  <sheetData>
    <row r="1" spans="1:9" ht="45.6" customHeight="1" x14ac:dyDescent="0.3">
      <c r="A1" s="56" t="s">
        <v>0</v>
      </c>
      <c r="B1" s="45"/>
      <c r="C1" s="45"/>
      <c r="D1" s="56" t="s">
        <v>29</v>
      </c>
      <c r="E1" s="45"/>
      <c r="F1" s="45"/>
      <c r="G1" s="57" t="s">
        <v>16</v>
      </c>
      <c r="H1" s="48"/>
      <c r="I1" s="49"/>
    </row>
    <row r="2" spans="1:9" ht="124.2" customHeight="1" x14ac:dyDescent="0.3">
      <c r="A2" s="45" t="s">
        <v>30</v>
      </c>
      <c r="B2" s="45"/>
      <c r="C2" s="45"/>
      <c r="D2" s="46">
        <v>1079.49</v>
      </c>
      <c r="E2" s="46"/>
      <c r="F2" s="46"/>
      <c r="G2" s="45" t="s">
        <v>104</v>
      </c>
      <c r="H2" s="45"/>
      <c r="I2" s="45"/>
    </row>
    <row r="3" spans="1:9" ht="62.4" customHeight="1" x14ac:dyDescent="0.3">
      <c r="A3" s="45" t="s">
        <v>31</v>
      </c>
      <c r="B3" s="45"/>
      <c r="C3" s="45"/>
      <c r="D3" s="46">
        <v>51480.26</v>
      </c>
      <c r="E3" s="46"/>
      <c r="F3" s="46"/>
      <c r="G3" s="45" t="s">
        <v>89</v>
      </c>
      <c r="H3" s="45"/>
      <c r="I3" s="45"/>
    </row>
    <row r="4" spans="1:9" ht="109.8" customHeight="1" x14ac:dyDescent="0.3">
      <c r="A4" s="45" t="s">
        <v>32</v>
      </c>
      <c r="B4" s="45"/>
      <c r="C4" s="45"/>
      <c r="D4" s="46">
        <v>13354.5</v>
      </c>
      <c r="E4" s="46"/>
      <c r="F4" s="46"/>
      <c r="G4" s="45" t="s">
        <v>99</v>
      </c>
      <c r="H4" s="45"/>
      <c r="I4" s="45"/>
    </row>
    <row r="5" spans="1:9" ht="263.25" customHeight="1" x14ac:dyDescent="0.3">
      <c r="A5" s="45" t="s">
        <v>33</v>
      </c>
      <c r="B5" s="45"/>
      <c r="C5" s="45"/>
      <c r="D5" s="46">
        <v>20816.84</v>
      </c>
      <c r="E5" s="46"/>
      <c r="F5" s="46"/>
      <c r="G5" s="45" t="s">
        <v>98</v>
      </c>
      <c r="H5" s="45"/>
      <c r="I5" s="45"/>
    </row>
    <row r="6" spans="1:9" ht="78" customHeight="1" x14ac:dyDescent="0.3">
      <c r="A6" s="45" t="s">
        <v>34</v>
      </c>
      <c r="B6" s="45"/>
      <c r="C6" s="45"/>
      <c r="D6" s="46">
        <v>87715.75</v>
      </c>
      <c r="E6" s="46"/>
      <c r="F6" s="46"/>
      <c r="G6" s="45" t="s">
        <v>90</v>
      </c>
      <c r="H6" s="45"/>
      <c r="I6" s="45"/>
    </row>
    <row r="7" spans="1:9" ht="78" customHeight="1" x14ac:dyDescent="0.3">
      <c r="A7" s="47" t="s">
        <v>34</v>
      </c>
      <c r="B7" s="48"/>
      <c r="C7" s="49"/>
      <c r="D7" s="50">
        <v>87715.75</v>
      </c>
      <c r="E7" s="51"/>
      <c r="F7" s="52"/>
      <c r="G7" s="47" t="s">
        <v>91</v>
      </c>
      <c r="H7" s="48"/>
      <c r="I7" s="49"/>
    </row>
    <row r="8" spans="1:9" ht="78" customHeight="1" x14ac:dyDescent="0.3">
      <c r="A8" s="47" t="s">
        <v>34</v>
      </c>
      <c r="B8" s="48"/>
      <c r="C8" s="49"/>
      <c r="D8" s="50">
        <v>87715.75</v>
      </c>
      <c r="E8" s="51"/>
      <c r="F8" s="52"/>
      <c r="G8" s="47" t="s">
        <v>92</v>
      </c>
      <c r="H8" s="48"/>
      <c r="I8" s="49"/>
    </row>
    <row r="9" spans="1:9" ht="80.400000000000006" customHeight="1" x14ac:dyDescent="0.3">
      <c r="A9" s="45" t="s">
        <v>35</v>
      </c>
      <c r="B9" s="45"/>
      <c r="C9" s="45"/>
      <c r="D9" s="46">
        <f>43191.78+747.88-1429.76</f>
        <v>42509.899999999994</v>
      </c>
      <c r="E9" s="46"/>
      <c r="F9" s="46"/>
      <c r="G9" s="45" t="s">
        <v>93</v>
      </c>
      <c r="H9" s="45"/>
      <c r="I9" s="45"/>
    </row>
    <row r="10" spans="1:9" ht="86.25" customHeight="1" x14ac:dyDescent="0.3">
      <c r="A10" s="45" t="s">
        <v>36</v>
      </c>
      <c r="B10" s="45"/>
      <c r="C10" s="45"/>
      <c r="D10" s="46">
        <v>3042.1</v>
      </c>
      <c r="E10" s="46"/>
      <c r="F10" s="46"/>
      <c r="G10" s="45" t="s">
        <v>102</v>
      </c>
      <c r="H10" s="45"/>
      <c r="I10" s="45"/>
    </row>
    <row r="11" spans="1:9" ht="78.75" customHeight="1" x14ac:dyDescent="0.3">
      <c r="A11" s="45" t="s">
        <v>37</v>
      </c>
      <c r="B11" s="45"/>
      <c r="C11" s="45"/>
      <c r="D11" s="46">
        <v>3915</v>
      </c>
      <c r="E11" s="46"/>
      <c r="F11" s="46"/>
      <c r="G11" s="45" t="s">
        <v>103</v>
      </c>
      <c r="H11" s="45"/>
      <c r="I11" s="45"/>
    </row>
    <row r="12" spans="1:9" ht="77.400000000000006" customHeight="1" x14ac:dyDescent="0.3">
      <c r="A12" s="45" t="s">
        <v>38</v>
      </c>
      <c r="B12" s="45"/>
      <c r="C12" s="45"/>
      <c r="D12" s="46">
        <f>60869.98+1013.05</f>
        <v>61883.030000000006</v>
      </c>
      <c r="E12" s="46"/>
      <c r="F12" s="46"/>
      <c r="G12" s="45" t="s">
        <v>101</v>
      </c>
      <c r="H12" s="45"/>
      <c r="I12" s="45"/>
    </row>
    <row r="13" spans="1:9" ht="80.25" customHeight="1" x14ac:dyDescent="0.3">
      <c r="A13" s="47" t="s">
        <v>39</v>
      </c>
      <c r="B13" s="48"/>
      <c r="C13" s="49"/>
      <c r="D13" s="50">
        <v>2761.37</v>
      </c>
      <c r="E13" s="51"/>
      <c r="F13" s="52"/>
      <c r="G13" s="47" t="s">
        <v>100</v>
      </c>
      <c r="H13" s="48"/>
      <c r="I13" s="49"/>
    </row>
    <row r="14" spans="1:9" ht="110.4" customHeight="1" x14ac:dyDescent="0.3">
      <c r="A14" s="45" t="s">
        <v>40</v>
      </c>
      <c r="B14" s="45"/>
      <c r="C14" s="45"/>
      <c r="D14" s="46">
        <v>772.25</v>
      </c>
      <c r="E14" s="46"/>
      <c r="F14" s="46"/>
      <c r="G14" s="45" t="s">
        <v>105</v>
      </c>
      <c r="H14" s="45"/>
      <c r="I14" s="45"/>
    </row>
    <row r="15" spans="1:9" ht="79.2" customHeight="1" x14ac:dyDescent="0.3">
      <c r="A15" s="45" t="s">
        <v>41</v>
      </c>
      <c r="B15" s="45"/>
      <c r="C15" s="45"/>
      <c r="D15" s="46">
        <v>934</v>
      </c>
      <c r="E15" s="46"/>
      <c r="F15" s="46"/>
      <c r="G15" s="45" t="s">
        <v>106</v>
      </c>
      <c r="H15" s="45"/>
      <c r="I15" s="45"/>
    </row>
    <row r="16" spans="1:9" ht="79.5" customHeight="1" x14ac:dyDescent="0.3">
      <c r="A16" s="45" t="s">
        <v>107</v>
      </c>
      <c r="B16" s="45"/>
      <c r="C16" s="45"/>
      <c r="D16" s="46">
        <v>1917</v>
      </c>
      <c r="E16" s="46"/>
      <c r="F16" s="46"/>
      <c r="G16" s="45" t="s">
        <v>108</v>
      </c>
      <c r="H16" s="45"/>
      <c r="I16" s="45"/>
    </row>
    <row r="17" spans="1:9" ht="51.75" customHeight="1" x14ac:dyDescent="0.3">
      <c r="A17" s="45" t="s">
        <v>42</v>
      </c>
      <c r="B17" s="45"/>
      <c r="C17" s="45"/>
      <c r="D17" s="46">
        <v>666</v>
      </c>
      <c r="E17" s="46"/>
      <c r="F17" s="46"/>
      <c r="G17" s="45" t="s">
        <v>109</v>
      </c>
      <c r="H17" s="45"/>
      <c r="I17" s="45"/>
    </row>
    <row r="18" spans="1:9" ht="64.5" customHeight="1" x14ac:dyDescent="0.3">
      <c r="A18" s="45" t="s">
        <v>189</v>
      </c>
      <c r="B18" s="45"/>
      <c r="C18" s="45"/>
      <c r="D18" s="46">
        <v>51733.33</v>
      </c>
      <c r="E18" s="46"/>
      <c r="F18" s="46"/>
      <c r="G18" s="45" t="s">
        <v>94</v>
      </c>
      <c r="H18" s="45"/>
      <c r="I18" s="45"/>
    </row>
    <row r="19" spans="1:9" ht="65.400000000000006" customHeight="1" x14ac:dyDescent="0.3">
      <c r="A19" s="45" t="s">
        <v>190</v>
      </c>
      <c r="B19" s="45"/>
      <c r="C19" s="45"/>
      <c r="D19" s="46">
        <v>19762.990000000002</v>
      </c>
      <c r="E19" s="46"/>
      <c r="F19" s="46"/>
      <c r="G19" s="45" t="s">
        <v>95</v>
      </c>
      <c r="H19" s="45"/>
      <c r="I19" s="45"/>
    </row>
    <row r="20" spans="1:9" ht="94.2" customHeight="1" x14ac:dyDescent="0.3">
      <c r="A20" s="45" t="s">
        <v>43</v>
      </c>
      <c r="B20" s="45"/>
      <c r="C20" s="45"/>
      <c r="D20" s="46">
        <v>63607.199999999997</v>
      </c>
      <c r="E20" s="46"/>
      <c r="F20" s="46"/>
      <c r="G20" s="45" t="s">
        <v>110</v>
      </c>
      <c r="H20" s="45"/>
      <c r="I20" s="45"/>
    </row>
    <row r="21" spans="1:9" ht="64.8" customHeight="1" x14ac:dyDescent="0.3">
      <c r="A21" s="45" t="s">
        <v>35</v>
      </c>
      <c r="B21" s="45"/>
      <c r="C21" s="45"/>
      <c r="D21" s="46">
        <v>77198</v>
      </c>
      <c r="E21" s="46"/>
      <c r="F21" s="46"/>
      <c r="G21" s="45" t="s">
        <v>96</v>
      </c>
      <c r="H21" s="45"/>
      <c r="I21" s="45"/>
    </row>
    <row r="22" spans="1:9" ht="66" customHeight="1" thickBot="1" x14ac:dyDescent="0.35">
      <c r="A22" s="44" t="s">
        <v>44</v>
      </c>
      <c r="B22" s="44"/>
      <c r="C22" s="44"/>
      <c r="D22" s="43">
        <v>58722.91</v>
      </c>
      <c r="E22" s="43"/>
      <c r="F22" s="43"/>
      <c r="G22" s="44" t="s">
        <v>111</v>
      </c>
      <c r="H22" s="44"/>
      <c r="I22" s="44"/>
    </row>
    <row r="23" spans="1:9" ht="52.5" customHeight="1" thickBot="1" x14ac:dyDescent="0.35">
      <c r="A23" s="23" t="s">
        <v>45</v>
      </c>
      <c r="B23" s="23"/>
      <c r="C23" s="23"/>
      <c r="D23" s="42">
        <v>2414</v>
      </c>
      <c r="E23" s="42"/>
      <c r="F23" s="42"/>
      <c r="G23" s="23" t="s">
        <v>112</v>
      </c>
      <c r="H23" s="23"/>
      <c r="I23" s="23"/>
    </row>
    <row r="24" spans="1:9" ht="54" customHeight="1" thickBot="1" x14ac:dyDescent="0.35">
      <c r="A24" s="23" t="s">
        <v>45</v>
      </c>
      <c r="B24" s="23"/>
      <c r="C24" s="23"/>
      <c r="D24" s="42">
        <v>68807.5</v>
      </c>
      <c r="E24" s="42"/>
      <c r="F24" s="42"/>
      <c r="G24" s="23" t="s">
        <v>113</v>
      </c>
      <c r="H24" s="23"/>
      <c r="I24" s="23"/>
    </row>
    <row r="25" spans="1:9" ht="48" customHeight="1" thickBot="1" x14ac:dyDescent="0.35">
      <c r="A25" s="23" t="s">
        <v>46</v>
      </c>
      <c r="B25" s="23"/>
      <c r="C25" s="23"/>
      <c r="D25" s="42">
        <v>22570.69</v>
      </c>
      <c r="E25" s="42"/>
      <c r="F25" s="42"/>
      <c r="G25" s="23" t="s">
        <v>114</v>
      </c>
      <c r="H25" s="23"/>
      <c r="I25" s="23"/>
    </row>
    <row r="26" spans="1:9" ht="64.5" customHeight="1" thickBot="1" x14ac:dyDescent="0.35">
      <c r="A26" s="23" t="s">
        <v>46</v>
      </c>
      <c r="B26" s="23"/>
      <c r="C26" s="23"/>
      <c r="D26" s="42">
        <v>22570.69</v>
      </c>
      <c r="E26" s="42"/>
      <c r="F26" s="42"/>
      <c r="G26" s="23" t="s">
        <v>114</v>
      </c>
      <c r="H26" s="23"/>
      <c r="I26" s="23"/>
    </row>
    <row r="27" spans="1:9" ht="82.8" customHeight="1" thickBot="1" x14ac:dyDescent="0.35">
      <c r="A27" s="23" t="s">
        <v>46</v>
      </c>
      <c r="B27" s="23"/>
      <c r="C27" s="23"/>
      <c r="D27" s="42">
        <v>723.25</v>
      </c>
      <c r="E27" s="42"/>
      <c r="F27" s="42"/>
      <c r="G27" s="23" t="s">
        <v>115</v>
      </c>
      <c r="H27" s="23"/>
      <c r="I27" s="23"/>
    </row>
    <row r="28" spans="1:9" ht="82.8" customHeight="1" thickBot="1" x14ac:dyDescent="0.35">
      <c r="A28" s="23" t="s">
        <v>46</v>
      </c>
      <c r="B28" s="23"/>
      <c r="C28" s="23"/>
      <c r="D28" s="42">
        <v>723.25</v>
      </c>
      <c r="E28" s="42"/>
      <c r="F28" s="42"/>
      <c r="G28" s="23" t="s">
        <v>116</v>
      </c>
      <c r="H28" s="23"/>
      <c r="I28" s="23"/>
    </row>
    <row r="29" spans="1:9" ht="79.2" customHeight="1" thickBot="1" x14ac:dyDescent="0.35">
      <c r="A29" s="23" t="s">
        <v>47</v>
      </c>
      <c r="B29" s="23"/>
      <c r="C29" s="23"/>
      <c r="D29" s="42">
        <v>299352.42</v>
      </c>
      <c r="E29" s="42"/>
      <c r="F29" s="42"/>
      <c r="G29" s="23" t="s">
        <v>117</v>
      </c>
      <c r="H29" s="23"/>
      <c r="I29" s="23"/>
    </row>
    <row r="30" spans="1:9" ht="62.25" customHeight="1" thickBot="1" x14ac:dyDescent="0.35">
      <c r="A30" s="23" t="s">
        <v>48</v>
      </c>
      <c r="B30" s="23"/>
      <c r="C30" s="23"/>
      <c r="D30" s="42">
        <v>69563.929999999993</v>
      </c>
      <c r="E30" s="42"/>
      <c r="F30" s="42"/>
      <c r="G30" s="23" t="s">
        <v>118</v>
      </c>
      <c r="H30" s="23"/>
      <c r="I30" s="23"/>
    </row>
    <row r="31" spans="1:9" ht="52.2" customHeight="1" thickBot="1" x14ac:dyDescent="0.35">
      <c r="A31" s="23" t="s">
        <v>41</v>
      </c>
      <c r="B31" s="23"/>
      <c r="C31" s="23"/>
      <c r="D31" s="42">
        <v>55598.77</v>
      </c>
      <c r="E31" s="42"/>
      <c r="F31" s="42"/>
      <c r="G31" s="23" t="s">
        <v>119</v>
      </c>
      <c r="H31" s="23"/>
      <c r="I31" s="23"/>
    </row>
    <row r="32" spans="1:9" ht="67.2" customHeight="1" thickBot="1" x14ac:dyDescent="0.35">
      <c r="A32" s="23" t="s">
        <v>49</v>
      </c>
      <c r="B32" s="23"/>
      <c r="C32" s="23"/>
      <c r="D32" s="42">
        <v>69361.72</v>
      </c>
      <c r="E32" s="42"/>
      <c r="F32" s="42"/>
      <c r="G32" s="23" t="s">
        <v>120</v>
      </c>
      <c r="H32" s="23"/>
      <c r="I32" s="23"/>
    </row>
    <row r="33" spans="1:9" ht="70.2" customHeight="1" thickBot="1" x14ac:dyDescent="0.35">
      <c r="A33" s="23" t="s">
        <v>30</v>
      </c>
      <c r="B33" s="23"/>
      <c r="C33" s="23"/>
      <c r="D33" s="42">
        <f>102378.31-43175.46</f>
        <v>59202.85</v>
      </c>
      <c r="E33" s="42"/>
      <c r="F33" s="42"/>
      <c r="G33" s="23" t="s">
        <v>121</v>
      </c>
      <c r="H33" s="23"/>
      <c r="I33" s="23"/>
    </row>
    <row r="34" spans="1:9" ht="81" customHeight="1" thickBot="1" x14ac:dyDescent="0.35">
      <c r="A34" s="23" t="s">
        <v>50</v>
      </c>
      <c r="B34" s="23"/>
      <c r="C34" s="23"/>
      <c r="D34" s="42">
        <v>88057.26</v>
      </c>
      <c r="E34" s="42"/>
      <c r="F34" s="42"/>
      <c r="G34" s="23" t="s">
        <v>122</v>
      </c>
      <c r="H34" s="23"/>
      <c r="I34" s="23"/>
    </row>
    <row r="35" spans="1:9" ht="79.8" customHeight="1" thickBot="1" x14ac:dyDescent="0.35">
      <c r="A35" s="23" t="s">
        <v>50</v>
      </c>
      <c r="B35" s="23"/>
      <c r="C35" s="23"/>
      <c r="D35" s="42">
        <v>88057.26</v>
      </c>
      <c r="E35" s="42"/>
      <c r="F35" s="42"/>
      <c r="G35" s="23" t="s">
        <v>123</v>
      </c>
      <c r="H35" s="23"/>
      <c r="I35" s="23"/>
    </row>
    <row r="36" spans="1:9" ht="97.8" customHeight="1" thickBot="1" x14ac:dyDescent="0.35">
      <c r="A36" s="23" t="s">
        <v>51</v>
      </c>
      <c r="B36" s="23"/>
      <c r="C36" s="23"/>
      <c r="D36" s="42">
        <f>69435.87+2283.87-2854.18</f>
        <v>68865.56</v>
      </c>
      <c r="E36" s="42"/>
      <c r="F36" s="42"/>
      <c r="G36" s="23" t="s">
        <v>124</v>
      </c>
      <c r="H36" s="23"/>
      <c r="I36" s="23"/>
    </row>
    <row r="37" spans="1:9" ht="102.6" customHeight="1" thickBot="1" x14ac:dyDescent="0.35">
      <c r="A37" s="23" t="s">
        <v>48</v>
      </c>
      <c r="B37" s="23"/>
      <c r="C37" s="23"/>
      <c r="D37" s="42">
        <f>571.75*4</f>
        <v>2287</v>
      </c>
      <c r="E37" s="42"/>
      <c r="F37" s="42"/>
      <c r="G37" s="23" t="s">
        <v>125</v>
      </c>
      <c r="H37" s="23"/>
      <c r="I37" s="23"/>
    </row>
    <row r="38" spans="1:9" ht="90.75" customHeight="1" thickBot="1" x14ac:dyDescent="0.35">
      <c r="A38" s="23" t="s">
        <v>48</v>
      </c>
      <c r="B38" s="23"/>
      <c r="C38" s="23"/>
      <c r="D38" s="42">
        <f>571.75*4-0.34</f>
        <v>2286.66</v>
      </c>
      <c r="E38" s="42"/>
      <c r="F38" s="42"/>
      <c r="G38" s="23" t="s">
        <v>138</v>
      </c>
      <c r="H38" s="23"/>
      <c r="I38" s="23"/>
    </row>
    <row r="39" spans="1:9" ht="99" customHeight="1" thickBot="1" x14ac:dyDescent="0.35">
      <c r="A39" s="23" t="s">
        <v>48</v>
      </c>
      <c r="B39" s="23"/>
      <c r="C39" s="23"/>
      <c r="D39" s="42">
        <f>69563.93-12431.66</f>
        <v>57132.26999999999</v>
      </c>
      <c r="E39" s="42"/>
      <c r="F39" s="42"/>
      <c r="G39" s="23" t="s">
        <v>126</v>
      </c>
      <c r="H39" s="23"/>
      <c r="I39" s="23"/>
    </row>
    <row r="40" spans="1:9" ht="59.25" customHeight="1" thickBot="1" x14ac:dyDescent="0.35">
      <c r="A40" s="23" t="s">
        <v>52</v>
      </c>
      <c r="B40" s="23"/>
      <c r="C40" s="23"/>
      <c r="D40" s="42">
        <v>119948.11</v>
      </c>
      <c r="E40" s="42"/>
      <c r="F40" s="42"/>
      <c r="G40" s="23" t="s">
        <v>127</v>
      </c>
      <c r="H40" s="23"/>
      <c r="I40" s="23"/>
    </row>
    <row r="41" spans="1:9" ht="63" customHeight="1" thickBot="1" x14ac:dyDescent="0.35">
      <c r="A41" s="23" t="s">
        <v>52</v>
      </c>
      <c r="B41" s="23"/>
      <c r="C41" s="23"/>
      <c r="D41" s="42">
        <v>119948.11</v>
      </c>
      <c r="E41" s="42"/>
      <c r="F41" s="42"/>
      <c r="G41" s="23" t="s">
        <v>128</v>
      </c>
      <c r="H41" s="23"/>
      <c r="I41" s="23"/>
    </row>
    <row r="42" spans="1:9" ht="146.25" customHeight="1" thickBot="1" x14ac:dyDescent="0.35">
      <c r="A42" s="23" t="s">
        <v>187</v>
      </c>
      <c r="B42" s="23"/>
      <c r="C42" s="23"/>
      <c r="D42" s="42">
        <v>2831</v>
      </c>
      <c r="E42" s="42"/>
      <c r="F42" s="42"/>
      <c r="G42" s="23" t="s">
        <v>129</v>
      </c>
      <c r="H42" s="23"/>
      <c r="I42" s="23"/>
    </row>
    <row r="43" spans="1:9" ht="98.4" customHeight="1" thickBot="1" x14ac:dyDescent="0.35">
      <c r="A43" s="23" t="s">
        <v>188</v>
      </c>
      <c r="B43" s="23"/>
      <c r="C43" s="23"/>
      <c r="D43" s="42">
        <v>2150.94</v>
      </c>
      <c r="E43" s="42"/>
      <c r="F43" s="42"/>
      <c r="G43" s="23" t="s">
        <v>130</v>
      </c>
      <c r="H43" s="23"/>
      <c r="I43" s="23"/>
    </row>
    <row r="44" spans="1:9" ht="149.25" customHeight="1" thickBot="1" x14ac:dyDescent="0.35">
      <c r="A44" s="23" t="s">
        <v>34</v>
      </c>
      <c r="B44" s="23"/>
      <c r="C44" s="23"/>
      <c r="D44" s="42">
        <v>2809.73</v>
      </c>
      <c r="E44" s="42"/>
      <c r="F44" s="42"/>
      <c r="G44" s="23" t="s">
        <v>131</v>
      </c>
      <c r="H44" s="23"/>
      <c r="I44" s="23"/>
    </row>
    <row r="45" spans="1:9" ht="63.75" customHeight="1" thickBot="1" x14ac:dyDescent="0.35">
      <c r="A45" s="23" t="s">
        <v>53</v>
      </c>
      <c r="B45" s="23"/>
      <c r="C45" s="23"/>
      <c r="D45" s="42">
        <v>4760</v>
      </c>
      <c r="E45" s="42"/>
      <c r="F45" s="42"/>
      <c r="G45" s="23" t="s">
        <v>132</v>
      </c>
      <c r="H45" s="23"/>
      <c r="I45" s="23"/>
    </row>
    <row r="46" spans="1:9" ht="98.4" customHeight="1" thickBot="1" x14ac:dyDescent="0.35">
      <c r="A46" s="23" t="s">
        <v>30</v>
      </c>
      <c r="B46" s="23"/>
      <c r="C46" s="23"/>
      <c r="D46" s="42">
        <v>3248</v>
      </c>
      <c r="E46" s="42"/>
      <c r="F46" s="42"/>
      <c r="G46" s="23" t="s">
        <v>133</v>
      </c>
      <c r="H46" s="23"/>
      <c r="I46" s="23"/>
    </row>
    <row r="47" spans="1:9" ht="72.599999999999994" customHeight="1" thickBot="1" x14ac:dyDescent="0.35">
      <c r="A47" s="23" t="s">
        <v>31</v>
      </c>
      <c r="B47" s="23"/>
      <c r="C47" s="23"/>
      <c r="D47" s="42">
        <v>1162.67</v>
      </c>
      <c r="E47" s="42"/>
      <c r="F47" s="42"/>
      <c r="G47" s="23" t="s">
        <v>134</v>
      </c>
      <c r="H47" s="23"/>
      <c r="I47" s="23"/>
    </row>
    <row r="48" spans="1:9" ht="77.400000000000006" customHeight="1" thickBot="1" x14ac:dyDescent="0.35">
      <c r="A48" s="23" t="s">
        <v>31</v>
      </c>
      <c r="B48" s="23"/>
      <c r="C48" s="23"/>
      <c r="D48" s="42">
        <v>1162.67</v>
      </c>
      <c r="E48" s="42"/>
      <c r="F48" s="42"/>
      <c r="G48" s="23" t="s">
        <v>135</v>
      </c>
      <c r="H48" s="23"/>
      <c r="I48" s="23"/>
    </row>
    <row r="49" spans="1:9" ht="68.25" customHeight="1" thickBot="1" x14ac:dyDescent="0.35">
      <c r="A49" s="23" t="s">
        <v>52</v>
      </c>
      <c r="B49" s="23"/>
      <c r="C49" s="23"/>
      <c r="D49" s="42">
        <v>3599</v>
      </c>
      <c r="E49" s="42"/>
      <c r="F49" s="42"/>
      <c r="G49" s="23" t="s">
        <v>136</v>
      </c>
      <c r="H49" s="23"/>
      <c r="I49" s="23"/>
    </row>
    <row r="50" spans="1:9" ht="64.2" customHeight="1" thickBot="1" x14ac:dyDescent="0.35">
      <c r="A50" s="23" t="s">
        <v>52</v>
      </c>
      <c r="B50" s="23"/>
      <c r="C50" s="23"/>
      <c r="D50" s="42">
        <v>3599</v>
      </c>
      <c r="E50" s="42"/>
      <c r="F50" s="42"/>
      <c r="G50" s="23" t="s">
        <v>137</v>
      </c>
      <c r="H50" s="23"/>
      <c r="I50" s="23"/>
    </row>
    <row r="51" spans="1:9" ht="81.75" customHeight="1" thickBot="1" x14ac:dyDescent="0.35">
      <c r="A51" s="23" t="s">
        <v>54</v>
      </c>
      <c r="B51" s="23"/>
      <c r="C51" s="23"/>
      <c r="D51" s="42">
        <v>594</v>
      </c>
      <c r="E51" s="42"/>
      <c r="F51" s="42"/>
      <c r="G51" s="23" t="s">
        <v>191</v>
      </c>
      <c r="H51" s="23"/>
      <c r="I51" s="23"/>
    </row>
    <row r="52" spans="1:9" ht="90.75" customHeight="1" thickBot="1" x14ac:dyDescent="0.35">
      <c r="A52" s="13" t="s">
        <v>67</v>
      </c>
      <c r="B52" s="13"/>
      <c r="C52" s="13"/>
      <c r="D52" s="58">
        <v>52390.33</v>
      </c>
      <c r="E52" s="58"/>
      <c r="F52" s="58"/>
      <c r="G52" s="13" t="s">
        <v>97</v>
      </c>
      <c r="H52" s="13"/>
      <c r="I52" s="13"/>
    </row>
    <row r="53" spans="1:9" x14ac:dyDescent="0.3">
      <c r="A53" s="53"/>
      <c r="B53" s="53"/>
      <c r="C53" s="53"/>
      <c r="D53" s="54">
        <f>SUM(D2:F52)</f>
        <v>2035082.06</v>
      </c>
      <c r="E53" s="53"/>
      <c r="F53" s="53"/>
      <c r="G53" s="53"/>
      <c r="H53" s="53"/>
      <c r="I53" s="53"/>
    </row>
    <row r="54" spans="1:9" x14ac:dyDescent="0.3">
      <c r="G54" s="55"/>
      <c r="H54" s="55"/>
      <c r="I54" s="55"/>
    </row>
    <row r="55" spans="1:9" x14ac:dyDescent="0.3">
      <c r="G55" s="55"/>
      <c r="H55" s="55"/>
      <c r="I55" s="55"/>
    </row>
  </sheetData>
  <mergeCells count="161">
    <mergeCell ref="A53:C53"/>
    <mergeCell ref="G53:I53"/>
    <mergeCell ref="D53:F53"/>
    <mergeCell ref="G54:I54"/>
    <mergeCell ref="G55:I55"/>
    <mergeCell ref="A1:C1"/>
    <mergeCell ref="D1:F1"/>
    <mergeCell ref="G1:I1"/>
    <mergeCell ref="G2:I2"/>
    <mergeCell ref="G3:I3"/>
    <mergeCell ref="G4:I4"/>
    <mergeCell ref="A52:C52"/>
    <mergeCell ref="D52:F52"/>
    <mergeCell ref="G52:I52"/>
    <mergeCell ref="A2:C2"/>
    <mergeCell ref="D2:F2"/>
    <mergeCell ref="D3:F3"/>
    <mergeCell ref="D4:F4"/>
    <mergeCell ref="D5:F5"/>
    <mergeCell ref="D6:F6"/>
    <mergeCell ref="D9:F9"/>
    <mergeCell ref="D10:F10"/>
    <mergeCell ref="D11:F11"/>
    <mergeCell ref="D7:F7"/>
    <mergeCell ref="A8:C8"/>
    <mergeCell ref="D8:F8"/>
    <mergeCell ref="G8:I8"/>
    <mergeCell ref="D13:F13"/>
    <mergeCell ref="A13:C13"/>
    <mergeCell ref="D12:F12"/>
    <mergeCell ref="A3:C3"/>
    <mergeCell ref="A4:C4"/>
    <mergeCell ref="A5:C5"/>
    <mergeCell ref="A6:C6"/>
    <mergeCell ref="A9:C9"/>
    <mergeCell ref="A10:C10"/>
    <mergeCell ref="A11:C11"/>
    <mergeCell ref="A12:C12"/>
    <mergeCell ref="A7:C7"/>
    <mergeCell ref="G13:I13"/>
    <mergeCell ref="G5:I5"/>
    <mergeCell ref="G6:I6"/>
    <mergeCell ref="G9:I9"/>
    <mergeCell ref="G10:I10"/>
    <mergeCell ref="G11:I11"/>
    <mergeCell ref="G12:I12"/>
    <mergeCell ref="G7:I7"/>
    <mergeCell ref="A16:C16"/>
    <mergeCell ref="A17:C17"/>
    <mergeCell ref="A18:C18"/>
    <mergeCell ref="A19:C19"/>
    <mergeCell ref="A20:C20"/>
    <mergeCell ref="A21:C21"/>
    <mergeCell ref="A14:C14"/>
    <mergeCell ref="D14:F14"/>
    <mergeCell ref="G14:I14"/>
    <mergeCell ref="A15:C15"/>
    <mergeCell ref="G15:I15"/>
    <mergeCell ref="D15:F15"/>
    <mergeCell ref="D16:F16"/>
    <mergeCell ref="G16:I16"/>
    <mergeCell ref="D17:F17"/>
    <mergeCell ref="G17:I17"/>
    <mergeCell ref="D18:F18"/>
    <mergeCell ref="D19:F19"/>
    <mergeCell ref="G18:I18"/>
    <mergeCell ref="G19:I19"/>
    <mergeCell ref="G20:I20"/>
    <mergeCell ref="G21:I21"/>
    <mergeCell ref="D20:F20"/>
    <mergeCell ref="D21:F21"/>
    <mergeCell ref="D22:F22"/>
    <mergeCell ref="G22:I22"/>
    <mergeCell ref="A23:C23"/>
    <mergeCell ref="G23:I23"/>
    <mergeCell ref="D23:F23"/>
    <mergeCell ref="A22:C22"/>
    <mergeCell ref="G30:I30"/>
    <mergeCell ref="G31:I31"/>
    <mergeCell ref="G32:I32"/>
    <mergeCell ref="D24:F24"/>
    <mergeCell ref="D25:F25"/>
    <mergeCell ref="D26:F26"/>
    <mergeCell ref="D27:F27"/>
    <mergeCell ref="D28:F28"/>
    <mergeCell ref="D29:F29"/>
    <mergeCell ref="D30:F30"/>
    <mergeCell ref="G24:I24"/>
    <mergeCell ref="G25:I25"/>
    <mergeCell ref="G26:I26"/>
    <mergeCell ref="G27:I27"/>
    <mergeCell ref="G28:I28"/>
    <mergeCell ref="G29:I29"/>
    <mergeCell ref="A32:C32"/>
    <mergeCell ref="A33:C33"/>
    <mergeCell ref="A34:C34"/>
    <mergeCell ref="A35:C35"/>
    <mergeCell ref="A36:C36"/>
    <mergeCell ref="A37:C37"/>
    <mergeCell ref="D31:F31"/>
    <mergeCell ref="D32:F32"/>
    <mergeCell ref="A24:C24"/>
    <mergeCell ref="A25:C25"/>
    <mergeCell ref="A26:C26"/>
    <mergeCell ref="A27:C27"/>
    <mergeCell ref="A28:C28"/>
    <mergeCell ref="A29:C29"/>
    <mergeCell ref="A30:C30"/>
    <mergeCell ref="A31:C31"/>
    <mergeCell ref="A50:C50"/>
    <mergeCell ref="A51:C51"/>
    <mergeCell ref="D33:F33"/>
    <mergeCell ref="D34:F34"/>
    <mergeCell ref="D35:F35"/>
    <mergeCell ref="G33:I33"/>
    <mergeCell ref="G34:I34"/>
    <mergeCell ref="G35:I35"/>
    <mergeCell ref="G36:I36"/>
    <mergeCell ref="G37:I37"/>
    <mergeCell ref="A44:C44"/>
    <mergeCell ref="A45:C45"/>
    <mergeCell ref="A46:C46"/>
    <mergeCell ref="A47:C47"/>
    <mergeCell ref="A48:C48"/>
    <mergeCell ref="A49:C49"/>
    <mergeCell ref="A38:C38"/>
    <mergeCell ref="A39:C39"/>
    <mergeCell ref="A40:C40"/>
    <mergeCell ref="A41:C41"/>
    <mergeCell ref="A42:C42"/>
    <mergeCell ref="A43:C43"/>
    <mergeCell ref="D36:F36"/>
    <mergeCell ref="D37:F37"/>
    <mergeCell ref="D39:F39"/>
    <mergeCell ref="D38:F38"/>
    <mergeCell ref="D40:F40"/>
    <mergeCell ref="D41:F41"/>
    <mergeCell ref="D42:F42"/>
    <mergeCell ref="D43:F43"/>
    <mergeCell ref="G38:I38"/>
    <mergeCell ref="G39:I39"/>
    <mergeCell ref="G40:I40"/>
    <mergeCell ref="G41:I41"/>
    <mergeCell ref="G42:I42"/>
    <mergeCell ref="G43:I43"/>
    <mergeCell ref="G51:I51"/>
    <mergeCell ref="G49:I49"/>
    <mergeCell ref="G50:I50"/>
    <mergeCell ref="D51:F51"/>
    <mergeCell ref="D50:F50"/>
    <mergeCell ref="D49:F49"/>
    <mergeCell ref="D44:F44"/>
    <mergeCell ref="D45:F45"/>
    <mergeCell ref="D46:F46"/>
    <mergeCell ref="G46:I46"/>
    <mergeCell ref="G47:I47"/>
    <mergeCell ref="G48:I48"/>
    <mergeCell ref="D48:F48"/>
    <mergeCell ref="D47:F47"/>
    <mergeCell ref="G44:I44"/>
    <mergeCell ref="G45:I4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7" workbookViewId="0">
      <selection activeCell="J10" sqref="J10"/>
    </sheetView>
  </sheetViews>
  <sheetFormatPr defaultRowHeight="14.4" x14ac:dyDescent="0.3"/>
  <cols>
    <col min="1" max="16384" width="8.88671875" style="2"/>
  </cols>
  <sheetData>
    <row r="1" spans="1:10" ht="34.5" customHeight="1" x14ac:dyDescent="0.3">
      <c r="A1" s="59" t="s">
        <v>58</v>
      </c>
      <c r="B1" s="59"/>
      <c r="C1" s="59"/>
      <c r="D1" s="59" t="s">
        <v>1</v>
      </c>
      <c r="E1" s="59"/>
      <c r="F1" s="59"/>
      <c r="G1" s="47" t="s">
        <v>59</v>
      </c>
      <c r="H1" s="48"/>
      <c r="I1" s="49"/>
    </row>
    <row r="2" spans="1:10" ht="79.8" customHeight="1" x14ac:dyDescent="0.3">
      <c r="A2" s="45" t="s">
        <v>60</v>
      </c>
      <c r="B2" s="45"/>
      <c r="C2" s="45"/>
      <c r="D2" s="45">
        <v>75694.3</v>
      </c>
      <c r="E2" s="45"/>
      <c r="F2" s="45"/>
      <c r="G2" s="45" t="s">
        <v>160</v>
      </c>
      <c r="H2" s="45"/>
      <c r="I2" s="45"/>
      <c r="J2" s="2" t="s">
        <v>176</v>
      </c>
    </row>
    <row r="3" spans="1:10" ht="90" customHeight="1" x14ac:dyDescent="0.3">
      <c r="A3" s="45" t="s">
        <v>179</v>
      </c>
      <c r="B3" s="45"/>
      <c r="C3" s="45"/>
      <c r="D3" s="45">
        <v>16599.23</v>
      </c>
      <c r="E3" s="45"/>
      <c r="F3" s="45"/>
      <c r="G3" s="45" t="s">
        <v>177</v>
      </c>
      <c r="H3" s="45"/>
      <c r="I3" s="45"/>
      <c r="J3" s="2" t="s">
        <v>176</v>
      </c>
    </row>
    <row r="4" spans="1:10" ht="113.4" customHeight="1" x14ac:dyDescent="0.3">
      <c r="A4" s="47" t="s">
        <v>180</v>
      </c>
      <c r="B4" s="48"/>
      <c r="C4" s="49"/>
      <c r="D4" s="47">
        <v>30913.05</v>
      </c>
      <c r="E4" s="48"/>
      <c r="F4" s="49"/>
      <c r="G4" s="47" t="s">
        <v>178</v>
      </c>
      <c r="H4" s="48"/>
      <c r="I4" s="49"/>
    </row>
    <row r="5" spans="1:10" ht="84" customHeight="1" x14ac:dyDescent="0.3">
      <c r="A5" s="45" t="s">
        <v>61</v>
      </c>
      <c r="B5" s="45"/>
      <c r="C5" s="45"/>
      <c r="D5" s="45">
        <v>68983.91</v>
      </c>
      <c r="E5" s="45"/>
      <c r="F5" s="45"/>
      <c r="G5" s="45" t="s">
        <v>161</v>
      </c>
      <c r="H5" s="45"/>
      <c r="I5" s="45"/>
      <c r="J5" s="2" t="s">
        <v>176</v>
      </c>
    </row>
    <row r="6" spans="1:10" ht="80.25" customHeight="1" x14ac:dyDescent="0.3">
      <c r="A6" s="45" t="s">
        <v>62</v>
      </c>
      <c r="B6" s="45"/>
      <c r="C6" s="45"/>
      <c r="D6" s="45">
        <f>73688.35-11241.96</f>
        <v>62446.390000000007</v>
      </c>
      <c r="E6" s="45"/>
      <c r="F6" s="45"/>
      <c r="G6" s="45" t="s">
        <v>162</v>
      </c>
      <c r="H6" s="45"/>
      <c r="I6" s="45"/>
      <c r="J6" s="2" t="s">
        <v>176</v>
      </c>
    </row>
    <row r="7" spans="1:10" ht="87" customHeight="1" x14ac:dyDescent="0.3">
      <c r="A7" s="45" t="s">
        <v>62</v>
      </c>
      <c r="B7" s="45"/>
      <c r="C7" s="45"/>
      <c r="D7" s="45">
        <f>63668.09-9711.2</f>
        <v>53956.89</v>
      </c>
      <c r="E7" s="45"/>
      <c r="F7" s="45"/>
      <c r="G7" s="45" t="s">
        <v>163</v>
      </c>
      <c r="H7" s="45"/>
      <c r="I7" s="45"/>
      <c r="J7" s="2" t="s">
        <v>176</v>
      </c>
    </row>
    <row r="8" spans="1:10" ht="63" customHeight="1" x14ac:dyDescent="0.3">
      <c r="A8" s="45" t="s">
        <v>63</v>
      </c>
      <c r="B8" s="45"/>
      <c r="C8" s="45"/>
      <c r="D8" s="45">
        <f>94229.54+3026.68-6540.9</f>
        <v>90715.319999999992</v>
      </c>
      <c r="E8" s="45"/>
      <c r="F8" s="45"/>
      <c r="G8" s="45" t="s">
        <v>164</v>
      </c>
      <c r="H8" s="45"/>
      <c r="I8" s="45"/>
      <c r="J8" s="2" t="s">
        <v>176</v>
      </c>
    </row>
    <row r="9" spans="1:10" ht="111" customHeight="1" x14ac:dyDescent="0.3">
      <c r="A9" s="45" t="s">
        <v>180</v>
      </c>
      <c r="B9" s="45"/>
      <c r="C9" s="45"/>
      <c r="D9" s="45">
        <v>30913.05</v>
      </c>
      <c r="E9" s="45"/>
      <c r="F9" s="45"/>
      <c r="G9" s="45" t="s">
        <v>182</v>
      </c>
      <c r="H9" s="45"/>
      <c r="I9" s="45"/>
      <c r="J9" s="2" t="s">
        <v>176</v>
      </c>
    </row>
    <row r="10" spans="1:10" ht="106.8" customHeight="1" x14ac:dyDescent="0.3">
      <c r="A10" s="45" t="s">
        <v>179</v>
      </c>
      <c r="B10" s="45"/>
      <c r="C10" s="45"/>
      <c r="D10" s="45">
        <f>16403.3+419.07</f>
        <v>16822.37</v>
      </c>
      <c r="E10" s="45"/>
      <c r="F10" s="45"/>
      <c r="G10" s="45" t="s">
        <v>181</v>
      </c>
      <c r="H10" s="45"/>
      <c r="I10" s="45"/>
    </row>
    <row r="11" spans="1:10" x14ac:dyDescent="0.3">
      <c r="D11" s="60">
        <f>SUM(D2:F9)</f>
        <v>430222.14</v>
      </c>
      <c r="E11" s="60"/>
      <c r="F11" s="60"/>
    </row>
  </sheetData>
  <mergeCells count="31">
    <mergeCell ref="A3:C3"/>
    <mergeCell ref="A5:C5"/>
    <mergeCell ref="A6:C6"/>
    <mergeCell ref="A7:C7"/>
    <mergeCell ref="A8:C8"/>
    <mergeCell ref="A4:C4"/>
    <mergeCell ref="D3:F3"/>
    <mergeCell ref="D5:F5"/>
    <mergeCell ref="D6:F6"/>
    <mergeCell ref="D11:F11"/>
    <mergeCell ref="D7:F7"/>
    <mergeCell ref="D8:F8"/>
    <mergeCell ref="D9:F9"/>
    <mergeCell ref="D4:F4"/>
    <mergeCell ref="G3:I3"/>
    <mergeCell ref="G5:I5"/>
    <mergeCell ref="G6:I6"/>
    <mergeCell ref="G7:I7"/>
    <mergeCell ref="G8:I8"/>
    <mergeCell ref="G4:I4"/>
    <mergeCell ref="A1:C1"/>
    <mergeCell ref="D1:F1"/>
    <mergeCell ref="G1:I1"/>
    <mergeCell ref="A2:C2"/>
    <mergeCell ref="G2:I2"/>
    <mergeCell ref="D2:F2"/>
    <mergeCell ref="A10:C10"/>
    <mergeCell ref="D10:F10"/>
    <mergeCell ref="G10:I10"/>
    <mergeCell ref="G9:I9"/>
    <mergeCell ref="A9:C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9" workbookViewId="0">
      <selection activeCell="J13" sqref="J13"/>
    </sheetView>
  </sheetViews>
  <sheetFormatPr defaultRowHeight="14.4" x14ac:dyDescent="0.3"/>
  <sheetData>
    <row r="1" spans="1:9" ht="15.6" x14ac:dyDescent="0.3">
      <c r="A1" s="45" t="s">
        <v>0</v>
      </c>
      <c r="B1" s="45"/>
      <c r="C1" s="45"/>
      <c r="D1" s="45" t="s">
        <v>66</v>
      </c>
      <c r="E1" s="45"/>
      <c r="F1" s="45"/>
      <c r="G1" s="45" t="s">
        <v>2</v>
      </c>
      <c r="H1" s="45"/>
      <c r="I1" s="45"/>
    </row>
    <row r="2" spans="1:9" ht="124.2" customHeight="1" x14ac:dyDescent="0.3">
      <c r="A2" s="45" t="s">
        <v>70</v>
      </c>
      <c r="B2" s="45"/>
      <c r="C2" s="45"/>
      <c r="D2" s="46">
        <f>18815.3+315.57</f>
        <v>19130.87</v>
      </c>
      <c r="E2" s="46"/>
      <c r="F2" s="46"/>
      <c r="G2" s="45" t="s">
        <v>175</v>
      </c>
      <c r="H2" s="45"/>
      <c r="I2" s="45"/>
    </row>
    <row r="3" spans="1:9" ht="82.5" customHeight="1" x14ac:dyDescent="0.3">
      <c r="A3" s="45" t="s">
        <v>71</v>
      </c>
      <c r="B3" s="45"/>
      <c r="C3" s="45"/>
      <c r="D3" s="46">
        <v>164622.43</v>
      </c>
      <c r="E3" s="46"/>
      <c r="F3" s="46"/>
      <c r="G3" s="45" t="s">
        <v>174</v>
      </c>
      <c r="H3" s="45"/>
      <c r="I3" s="45"/>
    </row>
    <row r="4" spans="1:9" ht="47.25" customHeight="1" x14ac:dyDescent="0.3">
      <c r="A4" s="45" t="s">
        <v>72</v>
      </c>
      <c r="B4" s="45"/>
      <c r="C4" s="45"/>
      <c r="D4" s="46">
        <v>17976.900000000001</v>
      </c>
      <c r="E4" s="46"/>
      <c r="F4" s="46"/>
      <c r="G4" s="45" t="s">
        <v>173</v>
      </c>
      <c r="H4" s="45"/>
      <c r="I4" s="45"/>
    </row>
    <row r="5" spans="1:9" ht="129" customHeight="1" x14ac:dyDescent="0.3">
      <c r="A5" s="45" t="s">
        <v>73</v>
      </c>
      <c r="B5" s="45"/>
      <c r="C5" s="45"/>
      <c r="D5" s="46">
        <f>871.34*2+871.32-403.53</f>
        <v>2210.4700000000003</v>
      </c>
      <c r="E5" s="46"/>
      <c r="F5" s="46"/>
      <c r="G5" s="45" t="s">
        <v>170</v>
      </c>
      <c r="H5" s="45"/>
      <c r="I5" s="45"/>
    </row>
    <row r="6" spans="1:9" ht="66" customHeight="1" x14ac:dyDescent="0.3">
      <c r="A6" s="45" t="s">
        <v>74</v>
      </c>
      <c r="B6" s="45"/>
      <c r="C6" s="45"/>
      <c r="D6" s="46">
        <v>4969.33</v>
      </c>
      <c r="E6" s="46"/>
      <c r="F6" s="46"/>
      <c r="G6" s="45" t="s">
        <v>172</v>
      </c>
      <c r="H6" s="45"/>
      <c r="I6" s="45"/>
    </row>
    <row r="7" spans="1:9" ht="133.5" customHeight="1" x14ac:dyDescent="0.3">
      <c r="A7" s="45" t="s">
        <v>73</v>
      </c>
      <c r="B7" s="45"/>
      <c r="C7" s="45"/>
      <c r="D7" s="46">
        <v>2614</v>
      </c>
      <c r="E7" s="46"/>
      <c r="F7" s="46"/>
      <c r="G7" s="45" t="s">
        <v>171</v>
      </c>
      <c r="H7" s="45"/>
      <c r="I7" s="45"/>
    </row>
    <row r="8" spans="1:9" ht="220.5" customHeight="1" x14ac:dyDescent="0.3">
      <c r="A8" s="45" t="s">
        <v>75</v>
      </c>
      <c r="B8" s="45"/>
      <c r="C8" s="45"/>
      <c r="D8" s="46">
        <v>2393.58</v>
      </c>
      <c r="E8" s="46"/>
      <c r="F8" s="46"/>
      <c r="G8" s="45" t="s">
        <v>169</v>
      </c>
      <c r="H8" s="45"/>
      <c r="I8" s="45"/>
    </row>
    <row r="9" spans="1:9" ht="97.5" customHeight="1" x14ac:dyDescent="0.3">
      <c r="A9" s="45" t="s">
        <v>76</v>
      </c>
      <c r="B9" s="45"/>
      <c r="C9" s="45"/>
      <c r="D9" s="46">
        <f>25773.64+243.3-5</f>
        <v>26011.94</v>
      </c>
      <c r="E9" s="46"/>
      <c r="F9" s="46"/>
      <c r="G9" s="45" t="s">
        <v>168</v>
      </c>
      <c r="H9" s="45"/>
      <c r="I9" s="45"/>
    </row>
    <row r="10" spans="1:9" ht="67.8" customHeight="1" x14ac:dyDescent="0.3">
      <c r="A10" s="45" t="s">
        <v>77</v>
      </c>
      <c r="B10" s="45"/>
      <c r="C10" s="45"/>
      <c r="D10" s="46">
        <v>54345.24</v>
      </c>
      <c r="E10" s="46"/>
      <c r="F10" s="46"/>
      <c r="G10" s="45" t="s">
        <v>167</v>
      </c>
      <c r="H10" s="45"/>
      <c r="I10" s="45"/>
    </row>
    <row r="11" spans="1:9" ht="63.6" customHeight="1" x14ac:dyDescent="0.3">
      <c r="A11" s="45" t="s">
        <v>78</v>
      </c>
      <c r="B11" s="45"/>
      <c r="C11" s="45"/>
      <c r="D11" s="46">
        <f>52336.22+1170-47434.63</f>
        <v>6071.5900000000038</v>
      </c>
      <c r="E11" s="46"/>
      <c r="F11" s="46"/>
      <c r="G11" s="45" t="s">
        <v>166</v>
      </c>
      <c r="H11" s="45"/>
      <c r="I11" s="45"/>
    </row>
    <row r="12" spans="1:9" ht="88.8" customHeight="1" x14ac:dyDescent="0.3">
      <c r="A12" s="45" t="s">
        <v>79</v>
      </c>
      <c r="B12" s="45"/>
      <c r="C12" s="45"/>
      <c r="D12" s="46">
        <f>4*656.75-0.43</f>
        <v>2626.57</v>
      </c>
      <c r="E12" s="46"/>
      <c r="F12" s="46"/>
      <c r="G12" s="45" t="s">
        <v>165</v>
      </c>
      <c r="H12" s="45"/>
      <c r="I12" s="45"/>
    </row>
    <row r="13" spans="1:9" x14ac:dyDescent="0.3">
      <c r="A13" s="2"/>
      <c r="B13" s="2"/>
      <c r="C13" s="2"/>
      <c r="D13" s="61">
        <f>SUM(D2:F12)</f>
        <v>302972.92</v>
      </c>
      <c r="E13" s="61"/>
      <c r="F13" s="61"/>
      <c r="G13" s="2"/>
      <c r="H13" s="2"/>
      <c r="I13" s="2"/>
    </row>
  </sheetData>
  <mergeCells count="37">
    <mergeCell ref="D13:F13"/>
    <mergeCell ref="A11:C11"/>
    <mergeCell ref="A12:C12"/>
    <mergeCell ref="A5:C5"/>
    <mergeCell ref="A6:C6"/>
    <mergeCell ref="A7:C7"/>
    <mergeCell ref="A8:C8"/>
    <mergeCell ref="A9:C9"/>
    <mergeCell ref="A10:C10"/>
    <mergeCell ref="G11:I11"/>
    <mergeCell ref="G12:I12"/>
    <mergeCell ref="D5:F5"/>
    <mergeCell ref="D6:F6"/>
    <mergeCell ref="D7:F7"/>
    <mergeCell ref="D8:F8"/>
    <mergeCell ref="D9:F9"/>
    <mergeCell ref="D10:F10"/>
    <mergeCell ref="D11:F11"/>
    <mergeCell ref="D12:F12"/>
    <mergeCell ref="G5:I5"/>
    <mergeCell ref="G6:I6"/>
    <mergeCell ref="G7:I7"/>
    <mergeCell ref="G8:I8"/>
    <mergeCell ref="G9:I9"/>
    <mergeCell ref="G10:I10"/>
    <mergeCell ref="A3:C3"/>
    <mergeCell ref="D3:F3"/>
    <mergeCell ref="G3:I3"/>
    <mergeCell ref="A4:C4"/>
    <mergeCell ref="D4:F4"/>
    <mergeCell ref="G4:I4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Договор №4</vt:lpstr>
      <vt:lpstr>Договор №3</vt:lpstr>
      <vt:lpstr>Договор №5</vt:lpstr>
      <vt:lpstr>Договоро с УК СтойКом</vt:lpstr>
      <vt:lpstr>Иные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2020-01-27T02:18:59Z</dcterms:modified>
</cp:coreProperties>
</file>